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ZAKAZKY\Zakazky 2022\Šuty\012 FN Poprad ANGIO\UK\"/>
    </mc:Choice>
  </mc:AlternateContent>
  <xr:revisionPtr revIDLastSave="0" documentId="13_ncr:1_{07B3A5E0-EDE2-4060-AE2E-A0482E2C9563}" xr6:coauthVersionLast="47" xr6:coauthVersionMax="47" xr10:uidLastSave="{00000000-0000-0000-0000-000000000000}"/>
  <bookViews>
    <workbookView xWindow="-120" yWindow="-120" windowWidth="38640" windowHeight="21390" firstSheet="1" activeTab="1" xr2:uid="{00000000-000D-0000-FFFF-FFFF00000000}"/>
  </bookViews>
  <sheets>
    <sheet name="Rekapitulácia stavby" sheetId="1" state="veryHidden" r:id="rId1"/>
    <sheet name="1 - Stavebné úpravy ANGIA..." sheetId="2" r:id="rId2"/>
  </sheets>
  <definedNames>
    <definedName name="_xlnm._FilterDatabase" localSheetId="1" hidden="1">'1 - Stavebné úpravy ANGIA...'!$C$131:$K$160</definedName>
    <definedName name="_xlnm.Print_Titles" localSheetId="1">'1 - Stavebné úpravy ANGIA...'!$131:$131</definedName>
    <definedName name="_xlnm.Print_Titles" localSheetId="0">'Rekapitulácia stavby'!$92:$92</definedName>
    <definedName name="_xlnm.Print_Area" localSheetId="1">'1 - Stavebné úpravy ANGIA...'!$C$119:$J$160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5" i="1"/>
  <c r="J37" i="2"/>
  <c r="AX95" i="1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J128" i="2"/>
  <c r="F128" i="2"/>
  <c r="F126" i="2"/>
  <c r="E124" i="2"/>
  <c r="BI111" i="2"/>
  <c r="BH111" i="2"/>
  <c r="BG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J91" i="2"/>
  <c r="F91" i="2"/>
  <c r="F89" i="2"/>
  <c r="E87" i="2"/>
  <c r="J24" i="2"/>
  <c r="E24" i="2"/>
  <c r="J129" i="2"/>
  <c r="J23" i="2"/>
  <c r="J18" i="2"/>
  <c r="E18" i="2"/>
  <c r="F129" i="2"/>
  <c r="J17" i="2"/>
  <c r="J12" i="2"/>
  <c r="J126" i="2"/>
  <c r="E7" i="2"/>
  <c r="E122" i="2" s="1"/>
  <c r="L90" i="1"/>
  <c r="AM90" i="1"/>
  <c r="AM89" i="1"/>
  <c r="L89" i="1"/>
  <c r="AM87" i="1"/>
  <c r="L87" i="1"/>
  <c r="L85" i="1"/>
  <c r="L84" i="1"/>
  <c r="BK140" i="2"/>
  <c r="BK137" i="2"/>
  <c r="J135" i="2"/>
  <c r="AS94" i="1"/>
  <c r="BK159" i="2"/>
  <c r="BK157" i="2"/>
  <c r="J154" i="2"/>
  <c r="J152" i="2"/>
  <c r="BK149" i="2"/>
  <c r="J146" i="2"/>
  <c r="J144" i="2"/>
  <c r="BK142" i="2"/>
  <c r="BK138" i="2"/>
  <c r="J160" i="2"/>
  <c r="J157" i="2"/>
  <c r="J156" i="2"/>
  <c r="BK154" i="2"/>
  <c r="J153" i="2"/>
  <c r="BK152" i="2"/>
  <c r="J151" i="2"/>
  <c r="BK150" i="2"/>
  <c r="J150" i="2"/>
  <c r="J149" i="2"/>
  <c r="J147" i="2"/>
  <c r="BK146" i="2"/>
  <c r="BK145" i="2"/>
  <c r="BK144" i="2"/>
  <c r="J143" i="2"/>
  <c r="J142" i="2"/>
  <c r="J138" i="2"/>
  <c r="J137" i="2"/>
  <c r="BK135" i="2"/>
  <c r="BK160" i="2"/>
  <c r="J159" i="2"/>
  <c r="BK156" i="2"/>
  <c r="BK153" i="2"/>
  <c r="BK151" i="2"/>
  <c r="BK147" i="2"/>
  <c r="J145" i="2"/>
  <c r="BK143" i="2"/>
  <c r="J140" i="2"/>
  <c r="BK134" i="2" l="1"/>
  <c r="J134" i="2" s="1"/>
  <c r="J98" i="2" s="1"/>
  <c r="P134" i="2"/>
  <c r="R134" i="2"/>
  <c r="T134" i="2"/>
  <c r="BK141" i="2"/>
  <c r="J141" i="2" s="1"/>
  <c r="J99" i="2" s="1"/>
  <c r="P141" i="2"/>
  <c r="R141" i="2"/>
  <c r="T141" i="2"/>
  <c r="BK148" i="2"/>
  <c r="J148" i="2" s="1"/>
  <c r="J100" i="2" s="1"/>
  <c r="P148" i="2"/>
  <c r="R148" i="2"/>
  <c r="T148" i="2"/>
  <c r="BK155" i="2"/>
  <c r="J155" i="2" s="1"/>
  <c r="J101" i="2" s="1"/>
  <c r="P155" i="2"/>
  <c r="R155" i="2"/>
  <c r="T155" i="2"/>
  <c r="BK158" i="2"/>
  <c r="J158" i="2" s="1"/>
  <c r="J102" i="2" s="1"/>
  <c r="P158" i="2"/>
  <c r="R158" i="2"/>
  <c r="T158" i="2"/>
  <c r="E85" i="2"/>
  <c r="F92" i="2"/>
  <c r="J92" i="2"/>
  <c r="BF138" i="2"/>
  <c r="BF140" i="2"/>
  <c r="BF142" i="2"/>
  <c r="BF143" i="2"/>
  <c r="BF144" i="2"/>
  <c r="BF147" i="2"/>
  <c r="BF149" i="2"/>
  <c r="BF150" i="2"/>
  <c r="BF151" i="2"/>
  <c r="BF153" i="2"/>
  <c r="BF154" i="2"/>
  <c r="BF157" i="2"/>
  <c r="BF159" i="2"/>
  <c r="BF160" i="2"/>
  <c r="J89" i="2"/>
  <c r="BF135" i="2"/>
  <c r="BF137" i="2"/>
  <c r="BF145" i="2"/>
  <c r="BF146" i="2"/>
  <c r="BF152" i="2"/>
  <c r="BF156" i="2"/>
  <c r="F35" i="2"/>
  <c r="AZ95" i="1" s="1"/>
  <c r="AZ94" i="1" s="1"/>
  <c r="W29" i="1" s="1"/>
  <c r="F39" i="2"/>
  <c r="BD95" i="1" s="1"/>
  <c r="BD94" i="1" s="1"/>
  <c r="W33" i="1" s="1"/>
  <c r="F38" i="2"/>
  <c r="BC95" i="1" s="1"/>
  <c r="BC94" i="1" s="1"/>
  <c r="W32" i="1" s="1"/>
  <c r="J35" i="2"/>
  <c r="AV95" i="1" s="1"/>
  <c r="F37" i="2"/>
  <c r="BB95" i="1" s="1"/>
  <c r="BB94" i="1" s="1"/>
  <c r="W31" i="1" s="1"/>
  <c r="T133" i="2" l="1"/>
  <c r="T132" i="2" s="1"/>
  <c r="P133" i="2"/>
  <c r="P132" i="2"/>
  <c r="AU95" i="1"/>
  <c r="AU94" i="1" s="1"/>
  <c r="R133" i="2"/>
  <c r="R132" i="2" s="1"/>
  <c r="BK133" i="2"/>
  <c r="J133" i="2"/>
  <c r="J97" i="2"/>
  <c r="AY94" i="1"/>
  <c r="AV94" i="1"/>
  <c r="AK29" i="1" s="1"/>
  <c r="AX94" i="1"/>
  <c r="BK132" i="2" l="1"/>
  <c r="J132" i="2"/>
  <c r="J96" i="2"/>
  <c r="J30" i="2"/>
  <c r="J111" i="2" s="1"/>
  <c r="J105" i="2" s="1"/>
  <c r="J113" i="2" l="1"/>
  <c r="BF111" i="2"/>
  <c r="F36" i="2" s="1"/>
  <c r="BA95" i="1" s="1"/>
  <c r="BA94" i="1" s="1"/>
  <c r="W30" i="1" s="1"/>
  <c r="J31" i="2"/>
  <c r="J32" i="2" s="1"/>
  <c r="AG95" i="1" s="1"/>
  <c r="AG94" i="1" s="1"/>
  <c r="AK26" i="1" s="1"/>
  <c r="J36" i="2" l="1"/>
  <c r="AW95" i="1"/>
  <c r="AT95" i="1"/>
  <c r="AN95" i="1" s="1"/>
  <c r="AW94" i="1"/>
  <c r="AK30" i="1" s="1"/>
  <c r="AK35" i="1" s="1"/>
  <c r="J41" i="2" l="1"/>
  <c r="AT94" i="1"/>
  <c r="AN94" i="1" s="1"/>
</calcChain>
</file>

<file path=xl/sharedStrings.xml><?xml version="1.0" encoding="utf-8"?>
<sst xmlns="http://schemas.openxmlformats.org/spreadsheetml/2006/main" count="619" uniqueCount="226">
  <si>
    <t>Export Komplet</t>
  </si>
  <si>
    <t/>
  </si>
  <si>
    <t>2.0</t>
  </si>
  <si>
    <t>False</t>
  </si>
  <si>
    <t>{77de0f21-8e42-4809-b56a-f833ceb42b42}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</si>
  <si>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</si>
  <si>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</si>
  <si>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</si>
  <si>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</si>
  <si>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</si>
  <si>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</si>
  <si>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</si>
  <si>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</si>
  <si>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uv-PP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</si>
  <si>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</si>
  <si>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</si>
  <si>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Oddelenie rádiológie Nemocnica Poprad a.s.-Výmena strojného zariadenia ARTIS ZEE Multipurpase Siemens</t>
  </si>
  <si>
    <t>JKSO:</t>
  </si>
  <si>
    <t>KS:</t>
  </si>
  <si>
    <t>Miesto:</t>
  </si>
  <si>
    <t xml:space="preserve"> Nemocnica Poprad a.s.</t>
  </si>
  <si>
    <t>Dátum:</t>
  </si>
  <si>
    <t>28. 9. 2022</t>
  </si>
  <si>
    <t>Objednávateľ:</t>
  </si>
  <si>
    <t>IČO:</t>
  </si>
  <si>
    <t xml:space="preserve"> Nemocnica Poprad a.s.,Banícka č.28,Poprad</t>
  </si>
  <si>
    <t>IČ DPH:</t>
  </si>
  <si>
    <t>Zhotoviteľ:</t>
  </si>
  <si>
    <t>Vyplň údaj</t>
  </si>
  <si>
    <t>Projektant:</t>
  </si>
  <si>
    <t>Ing.Alexander Szekely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</si>
  <si>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</si>
  <si>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</si>
  <si>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</si>
  <si>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</si>
  <si>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</si>
  <si>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</si>
  <si>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</si>
  <si>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</si>
  <si>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</si>
  <si>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</si>
  <si>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</si>
  <si>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</si>
  <si>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</si>
  <si>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</si>
  <si>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</si>
  <si>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</si>
  <si>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</si>
  <si>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</si>
  <si>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</si>
  <si>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</si>
  <si>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</si>
  <si>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</si>
  <si>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</si>
  <si>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</si>
  <si>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</si>
  <si>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</si>
  <si>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</si>
  <si>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</si>
  <si>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</si>
  <si>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</si>
  <si>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</si>
  <si>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</si>
  <si>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</si>
  <si>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</si>
  <si>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</si>
  <si>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</si>
  <si>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</si>
  <si>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</si>
  <si>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</si>
  <si>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</si>
  <si>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</si>
  <si>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</si>
  <si>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</si>
  <si>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</si>
  <si>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</si>
  <si>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</si>
  <si>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</si>
  <si>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</si>
  <si>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</si>
  <si>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</si>
  <si>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Stavebné úpravy ANGIA,ústredné vykurovanie</t>
  </si>
  <si>
    <t>STA</t>
  </si>
  <si>
    <t>{4e77a3de-9a3e-4009-9fbb-0204c8e4e308}</t>
  </si>
  <si>
    <t>KRYCÍ LIST ROZPOČTU</t>
  </si>
  <si>
    <t>Objekt:</t>
  </si>
  <si>
    <t>1 - Stavebné úpravy ANGIA,ústredné vykurovanie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</si>
  <si>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</si>
  <si>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</si>
  <si>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</si>
  <si>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</si>
  <si>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</si>
  <si>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</si>
  <si>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</si>
  <si>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PSV - Práce a dodávky PSV</t>
  </si>
  <si>
    <t xml:space="preserve">    713 - Izolácie tepelné</t>
  </si>
  <si>
    <t xml:space="preserve">    733 - Ústredné kúrenie - rozvodné potrubie</t>
  </si>
  <si>
    <t xml:space="preserve">    734 - Ústredné kúrenie - armatúry</t>
  </si>
  <si>
    <t xml:space="preserve">    783 - Nátery</t>
  </si>
  <si>
    <t>HZS - Hodinové zúčtovacie sadzby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</si>
  <si>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</si>
  <si>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</si>
  <si>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</si>
  <si>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</si>
  <si>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</si>
  <si>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</si>
  <si>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</si>
  <si>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</si>
  <si>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</si>
  <si>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</si>
  <si>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</si>
  <si>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</si>
  <si>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</si>
  <si>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</si>
  <si>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</si>
  <si>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</si>
  <si>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</si>
  <si>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</si>
  <si>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</si>
  <si>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</si>
  <si>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</si>
  <si>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</si>
  <si>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</si>
  <si>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</si>
  <si>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ROZPOCET</t>
  </si>
  <si>
    <t>713</t>
  </si>
  <si>
    <t>Izolácie tepelné</t>
  </si>
  <si>
    <t>K</t>
  </si>
  <si>
    <t>713400821.S</t>
  </si>
  <si>
    <t>Odstránenie tepelnej izolácie potrubia pásmi alebo fóliami potrubie,  -0,00210t</t>
  </si>
  <si>
    <t>m2</t>
  </si>
  <si>
    <t>16</t>
  </si>
  <si>
    <t>1674120618</t>
  </si>
  <si>
    <t>VV</t>
  </si>
  <si>
    <t>2*2*3,14*0,14</t>
  </si>
  <si>
    <t>713482121.S</t>
  </si>
  <si>
    <t>Montáž trubíc z PE, hr.15-20 mm,vnút.priemer do 38 mm</t>
  </si>
  <si>
    <t>m</t>
  </si>
  <si>
    <t>-2066894278</t>
  </si>
  <si>
    <t>3</t>
  </si>
  <si>
    <t>M</t>
  </si>
  <si>
    <t>283310003100</t>
  </si>
  <si>
    <t>Izolačná PE trubica TUBOLIT DG 28x13 mm (d potrubia x hr. izolácie), nadrezaná, AZ FLEX</t>
  </si>
  <si>
    <t>32</t>
  </si>
  <si>
    <t>744024851</t>
  </si>
  <si>
    <t>2,5*1,02 'Prepočítané koeficientom množstva</t>
  </si>
  <si>
    <t>4</t>
  </si>
  <si>
    <t>998713201.S</t>
  </si>
  <si>
    <t>Presun hmôt pre izolácie tepelné v objektoch výšky do 6 m</t>
  </si>
  <si>
    <t>%</t>
  </si>
  <si>
    <t>-1276370618</t>
  </si>
  <si>
    <t>733</t>
  </si>
  <si>
    <t>Ústredné kúrenie - rozvodné potrubie</t>
  </si>
  <si>
    <t>5</t>
  </si>
  <si>
    <t>733110806.S</t>
  </si>
  <si>
    <t>Demontáž potrubia z oceľových rúrok závitových nad 15 do DN 32,  -0,00320t</t>
  </si>
  <si>
    <t>-722401708</t>
  </si>
  <si>
    <t>6</t>
  </si>
  <si>
    <t>733111104.S</t>
  </si>
  <si>
    <t>Potrubie z rúrok závitových oceľových bezšvových bežných nízkotlakových DN 20</t>
  </si>
  <si>
    <t>-1926987845</t>
  </si>
  <si>
    <t>7</t>
  </si>
  <si>
    <t>733190107.S</t>
  </si>
  <si>
    <t>Tlaková skúška potrubia z oceľových rúrok závitových</t>
  </si>
  <si>
    <t>2043669197</t>
  </si>
  <si>
    <t>8</t>
  </si>
  <si>
    <t>733191924.S</t>
  </si>
  <si>
    <t>Oprava rozvodov potrubí - privarenie odbočky do DN 20</t>
  </si>
  <si>
    <t>ks</t>
  </si>
  <si>
    <t>1433700089</t>
  </si>
  <si>
    <t>9</t>
  </si>
  <si>
    <t>733890801.S</t>
  </si>
  <si>
    <t>Vnútrostav. premiestnenie vybúraných hmôt rozvodov potrubia vodorovne do 100 m z obj. výš. do 6 m</t>
  </si>
  <si>
    <t>t</t>
  </si>
  <si>
    <t>1288518574</t>
  </si>
  <si>
    <t>10</t>
  </si>
  <si>
    <t>998733201.S</t>
  </si>
  <si>
    <t>Presun hmôt pre rozvody potrubia v objektoch výšky do 6 m</t>
  </si>
  <si>
    <t>-1925202184</t>
  </si>
  <si>
    <t>734</t>
  </si>
  <si>
    <t>Ústredné kúrenie - armatúry</t>
  </si>
  <si>
    <t>11</t>
  </si>
  <si>
    <t>734200811.S</t>
  </si>
  <si>
    <t>Demontáž armatúry závitovej s jedným závitom do G 1/2 -0,00045t</t>
  </si>
  <si>
    <t>2060922102</t>
  </si>
  <si>
    <t>12</t>
  </si>
  <si>
    <t>734291113.S</t>
  </si>
  <si>
    <t>Ostané armatúry, kohútik plniaci a vypúšťací normy 13 7061, PN 1,0/100st. C G 1/2</t>
  </si>
  <si>
    <t>-1363212389</t>
  </si>
  <si>
    <t>13</t>
  </si>
  <si>
    <t>734494213.S</t>
  </si>
  <si>
    <t>Ostatné meracie armatúry, návarok s rúrkovým závitom akosť mat. 22 353.0 G 1/2</t>
  </si>
  <si>
    <t>-2144430920</t>
  </si>
  <si>
    <t>14</t>
  </si>
  <si>
    <t>734494214.S</t>
  </si>
  <si>
    <t>Ostatné meracie armatúry, návarok s rúrkovým závitom akosť mat. 22 353.0 G 3/4</t>
  </si>
  <si>
    <t>-1549947943</t>
  </si>
  <si>
    <t>15</t>
  </si>
  <si>
    <t>734890801.S</t>
  </si>
  <si>
    <t>Vnútrostaveniskové premiestnenie vybúraných hmôt armatúr do 6m</t>
  </si>
  <si>
    <t>1121779799</t>
  </si>
  <si>
    <t>998734201.S</t>
  </si>
  <si>
    <t>Presun hmôt pre armatúry v objektoch výšky do 6 m</t>
  </si>
  <si>
    <t>-1985490581</t>
  </si>
  <si>
    <t>783</t>
  </si>
  <si>
    <t>Nátery</t>
  </si>
  <si>
    <t>17</t>
  </si>
  <si>
    <t>783424140.S</t>
  </si>
  <si>
    <t>Nátery kov.potr.a armatúr syntetické potrubie do DN 50 mm dvojnás. so základným náterom - 105µm</t>
  </si>
  <si>
    <t>88230289</t>
  </si>
  <si>
    <t>18</t>
  </si>
  <si>
    <t>783424740.S</t>
  </si>
  <si>
    <t>Nátery kov.potr.a armatúr syntetické potrubie do DN 50 mm základné - 35µm</t>
  </si>
  <si>
    <t>1718569124</t>
  </si>
  <si>
    <t>HZS</t>
  </si>
  <si>
    <t>Hodinové zúčtovacie sadzby</t>
  </si>
  <si>
    <t>19</t>
  </si>
  <si>
    <t>HZS000113.S</t>
  </si>
  <si>
    <t>hod</t>
  </si>
  <si>
    <t>512</t>
  </si>
  <si>
    <t>-267351970</t>
  </si>
  <si>
    <t>HZS000114.S</t>
  </si>
  <si>
    <t>1650033583</t>
  </si>
  <si>
    <t>Výkaz Výmer</t>
  </si>
  <si>
    <t>Stavebno-montážne práce ostatné (vypustenie a napustenie systému)</t>
  </si>
  <si>
    <t>Tlaková a vykurovacia a skúška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</si>
</sst>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82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ht="12" customHeight="1">
      <c r="B5" s="17"/>
      <c r="D5" s="21" t="s">
        <v>12</v>
      </c>
      <c r="K5" s="213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7"/>
      <c r="BE5" s="210" t="s">
        <v>14</v>
      </c>
      <c r="BS5" s="14" t="s">
        <v>6</v>
      </c>
    </row>
    <row r="6" spans="1:74" ht="36.950000000000003" customHeight="1">
      <c r="B6" s="17"/>
      <c r="D6" s="23" t="s">
        <v>15</v>
      </c>
      <c r="K6" s="214" t="s">
        <v>16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7"/>
      <c r="BE6" s="211"/>
      <c r="BS6" s="14" t="s">
        <v>6</v>
      </c>
    </row>
    <row r="7" spans="1:74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11"/>
      <c r="BS7" s="14" t="s">
        <v>6</v>
      </c>
    </row>
    <row r="8" spans="1:74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11"/>
      <c r="BS8" s="14" t="s">
        <v>6</v>
      </c>
    </row>
    <row r="9" spans="1:74" ht="14.45" customHeight="1">
      <c r="B9" s="17"/>
      <c r="AR9" s="17"/>
      <c r="BE9" s="211"/>
      <c r="BS9" s="14" t="s">
        <v>6</v>
      </c>
    </row>
    <row r="10" spans="1:74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11"/>
      <c r="BS10" s="14" t="s">
        <v>6</v>
      </c>
    </row>
    <row r="11" spans="1:74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E11" s="211"/>
      <c r="BS11" s="14" t="s">
        <v>6</v>
      </c>
    </row>
    <row r="12" spans="1:74" ht="6.95" customHeight="1">
      <c r="B12" s="17"/>
      <c r="AR12" s="17"/>
      <c r="BE12" s="211"/>
      <c r="BS12" s="14" t="s">
        <v>6</v>
      </c>
    </row>
    <row r="13" spans="1:74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211"/>
      <c r="BS13" s="14" t="s">
        <v>6</v>
      </c>
    </row>
    <row r="14" spans="1:74" ht="12.75">
      <c r="B14" s="17"/>
      <c r="E14" s="215" t="s">
        <v>28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4" t="s">
        <v>26</v>
      </c>
      <c r="AN14" s="26" t="s">
        <v>28</v>
      </c>
      <c r="AR14" s="17"/>
      <c r="BE14" s="211"/>
      <c r="BS14" s="14" t="s">
        <v>6</v>
      </c>
    </row>
    <row r="15" spans="1:74" ht="6.95" customHeight="1">
      <c r="B15" s="17"/>
      <c r="AR15" s="17"/>
      <c r="BE15" s="211"/>
      <c r="BS15" s="14" t="s">
        <v>3</v>
      </c>
    </row>
    <row r="16" spans="1:74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211"/>
      <c r="BS16" s="14" t="s">
        <v>3</v>
      </c>
    </row>
    <row r="17" spans="2:71" ht="18.399999999999999" customHeight="1">
      <c r="B17" s="17"/>
      <c r="E17" s="22" t="s">
        <v>30</v>
      </c>
      <c r="AK17" s="24" t="s">
        <v>26</v>
      </c>
      <c r="AN17" s="22" t="s">
        <v>1</v>
      </c>
      <c r="AR17" s="17"/>
      <c r="BE17" s="211"/>
      <c r="BS17" s="14" t="s">
        <v>31</v>
      </c>
    </row>
    <row r="18" spans="2:71" ht="6.95" customHeight="1">
      <c r="B18" s="17"/>
      <c r="AR18" s="17"/>
      <c r="BE18" s="211"/>
      <c r="BS18" s="14" t="s">
        <v>6</v>
      </c>
    </row>
    <row r="19" spans="2:7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211"/>
      <c r="BS19" s="14" t="s">
        <v>6</v>
      </c>
    </row>
    <row r="20" spans="2:71" ht="18.399999999999999" customHeight="1">
      <c r="B20" s="17"/>
      <c r="E20" s="22" t="s">
        <v>33</v>
      </c>
      <c r="AK20" s="24" t="s">
        <v>26</v>
      </c>
      <c r="AN20" s="22" t="s">
        <v>1</v>
      </c>
      <c r="AR20" s="17"/>
      <c r="BE20" s="211"/>
      <c r="BS20" s="14" t="s">
        <v>31</v>
      </c>
    </row>
    <row r="21" spans="2:71" ht="6.95" customHeight="1">
      <c r="B21" s="17"/>
      <c r="AR21" s="17"/>
      <c r="BE21" s="211"/>
    </row>
    <row r="22" spans="2:71" ht="12" customHeight="1">
      <c r="B22" s="17"/>
      <c r="D22" s="24" t="s">
        <v>34</v>
      </c>
      <c r="AR22" s="17"/>
      <c r="BE22" s="211"/>
    </row>
    <row r="23" spans="2:71" ht="16.5" customHeight="1">
      <c r="B23" s="17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7"/>
      <c r="BE23" s="211"/>
    </row>
    <row r="24" spans="2:71" ht="6.95" customHeight="1">
      <c r="B24" s="17"/>
      <c r="AR24" s="17"/>
      <c r="BE24" s="211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11"/>
    </row>
    <row r="26" spans="2:71" s="1" customFormat="1" ht="25.9" customHeight="1">
      <c r="B26" s="29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8">
        <f>ROUND(AG94,2)</f>
        <v>0</v>
      </c>
      <c r="AL26" s="219"/>
      <c r="AM26" s="219"/>
      <c r="AN26" s="219"/>
      <c r="AO26" s="219"/>
      <c r="AR26" s="29"/>
      <c r="BE26" s="211"/>
    </row>
    <row r="27" spans="2:71" s="1" customFormat="1" ht="6.95" customHeight="1">
      <c r="B27" s="29"/>
      <c r="AR27" s="29"/>
      <c r="BE27" s="211"/>
    </row>
    <row r="28" spans="2:71" s="1" customFormat="1" ht="12.75">
      <c r="B28" s="29"/>
      <c r="L28" s="220" t="s">
        <v>36</v>
      </c>
      <c r="M28" s="220"/>
      <c r="N28" s="220"/>
      <c r="O28" s="220"/>
      <c r="P28" s="220"/>
      <c r="W28" s="220" t="s">
        <v>37</v>
      </c>
      <c r="X28" s="220"/>
      <c r="Y28" s="220"/>
      <c r="Z28" s="220"/>
      <c r="AA28" s="220"/>
      <c r="AB28" s="220"/>
      <c r="AC28" s="220"/>
      <c r="AD28" s="220"/>
      <c r="AE28" s="220"/>
      <c r="AK28" s="220" t="s">
        <v>38</v>
      </c>
      <c r="AL28" s="220"/>
      <c r="AM28" s="220"/>
      <c r="AN28" s="220"/>
      <c r="AO28" s="220"/>
      <c r="AR28" s="29"/>
      <c r="BE28" s="211"/>
    </row>
    <row r="29" spans="2:71" s="2" customFormat="1" ht="14.45" customHeight="1">
      <c r="B29" s="33"/>
      <c r="D29" s="24" t="s">
        <v>39</v>
      </c>
      <c r="F29" s="34" t="s">
        <v>40</v>
      </c>
      <c r="L29" s="205">
        <v>0.2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3"/>
      <c r="BE29" s="212"/>
    </row>
    <row r="30" spans="2:71" s="2" customFormat="1" ht="14.45" customHeight="1">
      <c r="B30" s="33"/>
      <c r="F30" s="34" t="s">
        <v>41</v>
      </c>
      <c r="L30" s="205">
        <v>0.2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3"/>
      <c r="BE30" s="212"/>
    </row>
    <row r="31" spans="2:71" s="2" customFormat="1" ht="14.45" hidden="1" customHeight="1">
      <c r="B31" s="33"/>
      <c r="F31" s="24" t="s">
        <v>42</v>
      </c>
      <c r="L31" s="205">
        <v>0.2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3"/>
      <c r="BE31" s="212"/>
    </row>
    <row r="32" spans="2:71" s="2" customFormat="1" ht="14.45" hidden="1" customHeight="1">
      <c r="B32" s="33"/>
      <c r="F32" s="24" t="s">
        <v>43</v>
      </c>
      <c r="L32" s="205">
        <v>0.2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3"/>
      <c r="BE32" s="212"/>
    </row>
    <row r="33" spans="2:57" s="2" customFormat="1" ht="14.45" hidden="1" customHeight="1">
      <c r="B33" s="33"/>
      <c r="F33" s="34" t="s">
        <v>44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3"/>
      <c r="BE33" s="212"/>
    </row>
    <row r="34" spans="2:57" s="1" customFormat="1" ht="6.95" customHeight="1">
      <c r="B34" s="29"/>
      <c r="AR34" s="29"/>
      <c r="BE34" s="211"/>
    </row>
    <row r="35" spans="2:57" s="1" customFormat="1" ht="25.9" customHeight="1">
      <c r="B35" s="29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06" t="s">
        <v>47</v>
      </c>
      <c r="Y35" s="207"/>
      <c r="Z35" s="207"/>
      <c r="AA35" s="207"/>
      <c r="AB35" s="207"/>
      <c r="AC35" s="37"/>
      <c r="AD35" s="37"/>
      <c r="AE35" s="37"/>
      <c r="AF35" s="37"/>
      <c r="AG35" s="37"/>
      <c r="AH35" s="37"/>
      <c r="AI35" s="37"/>
      <c r="AJ35" s="37"/>
      <c r="AK35" s="208">
        <f>SUM(AK26:AK33)</f>
        <v>0</v>
      </c>
      <c r="AL35" s="207"/>
      <c r="AM35" s="207"/>
      <c r="AN35" s="207"/>
      <c r="AO35" s="209"/>
      <c r="AP35" s="35"/>
      <c r="AQ35" s="35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29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9"/>
      <c r="D60" s="41" t="s">
        <v>50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51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50</v>
      </c>
      <c r="AI60" s="31"/>
      <c r="AJ60" s="31"/>
      <c r="AK60" s="31"/>
      <c r="AL60" s="31"/>
      <c r="AM60" s="41" t="s">
        <v>51</v>
      </c>
      <c r="AN60" s="31"/>
      <c r="AO60" s="31"/>
      <c r="AR60" s="29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9"/>
      <c r="D64" s="39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53</v>
      </c>
      <c r="AI64" s="40"/>
      <c r="AJ64" s="40"/>
      <c r="AK64" s="40"/>
      <c r="AL64" s="40"/>
      <c r="AM64" s="40"/>
      <c r="AN64" s="40"/>
      <c r="AO64" s="40"/>
      <c r="AR64" s="29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9"/>
      <c r="D75" s="41" t="s">
        <v>50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51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50</v>
      </c>
      <c r="AI75" s="31"/>
      <c r="AJ75" s="31"/>
      <c r="AK75" s="31"/>
      <c r="AL75" s="31"/>
      <c r="AM75" s="41" t="s">
        <v>51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9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9"/>
    </row>
    <row r="82" spans="1:91" s="1" customFormat="1" ht="24.95" customHeight="1">
      <c r="B82" s="29"/>
      <c r="C82" s="18" t="s">
        <v>54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6"/>
      <c r="C84" s="24" t="s">
        <v>12</v>
      </c>
      <c r="L84" s="3" t="str">
        <f>K5</f>
        <v>uv-PP</v>
      </c>
      <c r="AR84" s="46"/>
    </row>
    <row r="85" spans="1:91" s="4" customFormat="1" ht="36.950000000000003" customHeight="1">
      <c r="B85" s="47"/>
      <c r="C85" s="48" t="s">
        <v>15</v>
      </c>
      <c r="L85" s="194" t="str">
        <f>K6</f>
        <v>Oddelenie rádiológie Nemocnica Poprad a.s.-Výmena strojného zariadenia ARTIS ZEE Multipurpase Siemens</v>
      </c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R85" s="47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4" t="s">
        <v>19</v>
      </c>
      <c r="L87" s="49" t="str">
        <f>IF(K8="","",K8)</f>
        <v xml:space="preserve"> Nemocnica Poprad a.s.</v>
      </c>
      <c r="AI87" s="24" t="s">
        <v>21</v>
      </c>
      <c r="AM87" s="196" t="str">
        <f>IF(AN8= "","",AN8)</f>
        <v>28. 9. 2022</v>
      </c>
      <c r="AN87" s="196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4" t="s">
        <v>23</v>
      </c>
      <c r="L89" s="3" t="str">
        <f>IF(E11= "","",E11)</f>
        <v xml:space="preserve"> Nemocnica Poprad a.s.,Banícka č.28,Poprad</v>
      </c>
      <c r="AI89" s="24" t="s">
        <v>29</v>
      </c>
      <c r="AM89" s="197" t="str">
        <f>IF(E17="","",E17)</f>
        <v>Ing.Alexander Szekely</v>
      </c>
      <c r="AN89" s="198"/>
      <c r="AO89" s="198"/>
      <c r="AP89" s="198"/>
      <c r="AR89" s="29"/>
      <c r="AS89" s="199" t="s">
        <v>55</v>
      </c>
      <c r="AT89" s="200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29"/>
      <c r="C90" s="24" t="s">
        <v>27</v>
      </c>
      <c r="L90" s="3" t="str">
        <f>IF(E14= "Vyplň údaj","",E14)</f>
        <v/>
      </c>
      <c r="AI90" s="24" t="s">
        <v>32</v>
      </c>
      <c r="AM90" s="197" t="str">
        <f>IF(E20="","",E20)</f>
        <v xml:space="preserve"> </v>
      </c>
      <c r="AN90" s="198"/>
      <c r="AO90" s="198"/>
      <c r="AP90" s="198"/>
      <c r="AR90" s="29"/>
      <c r="AS90" s="201"/>
      <c r="AT90" s="202"/>
      <c r="BD90" s="54"/>
    </row>
    <row r="91" spans="1:91" s="1" customFormat="1" ht="10.9" customHeight="1">
      <c r="B91" s="29"/>
      <c r="AR91" s="29"/>
      <c r="AS91" s="201"/>
      <c r="AT91" s="202"/>
      <c r="BD91" s="54"/>
    </row>
    <row r="92" spans="1:91" s="1" customFormat="1" ht="29.25" customHeight="1">
      <c r="B92" s="29"/>
      <c r="C92" s="184" t="s">
        <v>56</v>
      </c>
      <c r="D92" s="185"/>
      <c r="E92" s="185"/>
      <c r="F92" s="185"/>
      <c r="G92" s="185"/>
      <c r="H92" s="55"/>
      <c r="I92" s="186" t="s">
        <v>57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58</v>
      </c>
      <c r="AH92" s="185"/>
      <c r="AI92" s="185"/>
      <c r="AJ92" s="185"/>
      <c r="AK92" s="185"/>
      <c r="AL92" s="185"/>
      <c r="AM92" s="185"/>
      <c r="AN92" s="186" t="s">
        <v>59</v>
      </c>
      <c r="AO92" s="185"/>
      <c r="AP92" s="188"/>
      <c r="AQ92" s="56" t="s">
        <v>60</v>
      </c>
      <c r="AR92" s="29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9" customHeight="1">
      <c r="B93" s="29"/>
      <c r="AR93" s="29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2">
        <f>ROUND(AG95,2)</f>
        <v>0</v>
      </c>
      <c r="AH94" s="192"/>
      <c r="AI94" s="192"/>
      <c r="AJ94" s="192"/>
      <c r="AK94" s="192"/>
      <c r="AL94" s="192"/>
      <c r="AM94" s="192"/>
      <c r="AN94" s="193">
        <f>SUM(AG94,AT94)</f>
        <v>0</v>
      </c>
      <c r="AO94" s="193"/>
      <c r="AP94" s="193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4</v>
      </c>
      <c r="BX94" s="70" t="s">
        <v>78</v>
      </c>
      <c r="CL94" s="70" t="s">
        <v>1</v>
      </c>
    </row>
    <row r="95" spans="1:91" s="6" customFormat="1" ht="24.75" customHeight="1">
      <c r="A95" s="72" t="s">
        <v>79</v>
      </c>
      <c r="B95" s="73"/>
      <c r="C95" s="74"/>
      <c r="D95" s="191" t="s">
        <v>80</v>
      </c>
      <c r="E95" s="191"/>
      <c r="F95" s="191"/>
      <c r="G95" s="191"/>
      <c r="H95" s="191"/>
      <c r="I95" s="75"/>
      <c r="J95" s="191" t="s">
        <v>81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'1 - Stavebné úpravy ANGIA...'!J32</f>
        <v>0</v>
      </c>
      <c r="AH95" s="190"/>
      <c r="AI95" s="190"/>
      <c r="AJ95" s="190"/>
      <c r="AK95" s="190"/>
      <c r="AL95" s="190"/>
      <c r="AM95" s="190"/>
      <c r="AN95" s="189">
        <f>SUM(AG95,AT95)</f>
        <v>0</v>
      </c>
      <c r="AO95" s="190"/>
      <c r="AP95" s="190"/>
      <c r="AQ95" s="76" t="s">
        <v>82</v>
      </c>
      <c r="AR95" s="73"/>
      <c r="AS95" s="77">
        <v>0</v>
      </c>
      <c r="AT95" s="78">
        <f>ROUND(SUM(AV95:AW95),2)</f>
        <v>0</v>
      </c>
      <c r="AU95" s="79">
        <f>'1 - Stavebné úpravy ANGIA...'!P132</f>
        <v>0</v>
      </c>
      <c r="AV95" s="78">
        <f>'1 - Stavebné úpravy ANGIA...'!J35</f>
        <v>0</v>
      </c>
      <c r="AW95" s="78">
        <f>'1 - Stavebné úpravy ANGIA...'!J36</f>
        <v>0</v>
      </c>
      <c r="AX95" s="78">
        <f>'1 - Stavebné úpravy ANGIA...'!J37</f>
        <v>0</v>
      </c>
      <c r="AY95" s="78">
        <f>'1 - Stavebné úpravy ANGIA...'!J38</f>
        <v>0</v>
      </c>
      <c r="AZ95" s="78">
        <f>'1 - Stavebné úpravy ANGIA...'!F35</f>
        <v>0</v>
      </c>
      <c r="BA95" s="78">
        <f>'1 - Stavebné úpravy ANGIA...'!F36</f>
        <v>0</v>
      </c>
      <c r="BB95" s="78">
        <f>'1 - Stavebné úpravy ANGIA...'!F37</f>
        <v>0</v>
      </c>
      <c r="BC95" s="78">
        <f>'1 - Stavebné úpravy ANGIA...'!F38</f>
        <v>0</v>
      </c>
      <c r="BD95" s="80">
        <f>'1 - Stavebné úpravy ANGIA...'!F39</f>
        <v>0</v>
      </c>
      <c r="BT95" s="81" t="s">
        <v>80</v>
      </c>
      <c r="BV95" s="81" t="s">
        <v>77</v>
      </c>
      <c r="BW95" s="81" t="s">
        <v>83</v>
      </c>
      <c r="BX95" s="81" t="s">
        <v>4</v>
      </c>
      <c r="CL95" s="81" t="s">
        <v>1</v>
      </c>
      <c r="CM95" s="81" t="s">
        <v>75</v>
      </c>
    </row>
    <row r="96" spans="1:91" s="1" customFormat="1" ht="30" customHeight="1">
      <c r="B96" s="29"/>
      <c r="AR96" s="29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9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 - Stavebné úpravy ANGI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1"/>
  <sheetViews>
    <sheetView showGridLines="0" tabSelected="1" topLeftCell="A79" workbookViewId="0">
      <selection activeCell="V134" sqref="V1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83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2:46" ht="24.95" customHeight="1">
      <c r="B4" s="17"/>
      <c r="D4" s="18" t="s">
        <v>84</v>
      </c>
      <c r="L4" s="17"/>
      <c r="M4" s="82" t="s">
        <v>9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4" t="s">
        <v>15</v>
      </c>
      <c r="L6" s="17"/>
    </row>
    <row r="7" spans="2:46" ht="26.25" customHeight="1">
      <c r="B7" s="17"/>
      <c r="E7" s="223" t="str">
        <f>'Rekapitulácia stavby'!K6</f>
        <v>Oddelenie rádiológie Nemocnica Poprad a.s.-Výmena strojného zariadenia ARTIS ZEE Multipurpase Siemens</v>
      </c>
      <c r="F7" s="224"/>
      <c r="G7" s="224"/>
      <c r="H7" s="224"/>
      <c r="L7" s="17"/>
    </row>
    <row r="8" spans="2:46" s="1" customFormat="1" ht="12" customHeight="1">
      <c r="B8" s="29"/>
      <c r="D8" s="24" t="s">
        <v>85</v>
      </c>
      <c r="L8" s="29"/>
    </row>
    <row r="9" spans="2:46" s="1" customFormat="1" ht="16.5" customHeight="1">
      <c r="B9" s="29"/>
      <c r="E9" s="194" t="s">
        <v>86</v>
      </c>
      <c r="F9" s="225"/>
      <c r="G9" s="225"/>
      <c r="H9" s="225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17</v>
      </c>
      <c r="F11" s="22" t="s">
        <v>1</v>
      </c>
      <c r="I11" s="24" t="s">
        <v>18</v>
      </c>
      <c r="J11" s="22" t="s">
        <v>1</v>
      </c>
      <c r="L11" s="29"/>
    </row>
    <row r="12" spans="2:46" s="1" customFormat="1" ht="12" customHeight="1">
      <c r="B12" s="29"/>
      <c r="D12" s="24" t="s">
        <v>19</v>
      </c>
      <c r="F12" s="22" t="s">
        <v>20</v>
      </c>
      <c r="I12" s="24" t="s">
        <v>21</v>
      </c>
      <c r="J12" s="50" t="str">
        <f>'Rekapitulácia stavby'!AN8</f>
        <v>28. 9. 2022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23</v>
      </c>
      <c r="I14" s="24" t="s">
        <v>24</v>
      </c>
      <c r="J14" s="22" t="s">
        <v>1</v>
      </c>
      <c r="L14" s="29"/>
    </row>
    <row r="15" spans="2:46" s="1" customFormat="1" ht="18" customHeight="1">
      <c r="B15" s="29"/>
      <c r="E15" s="22" t="s">
        <v>25</v>
      </c>
      <c r="I15" s="24" t="s">
        <v>26</v>
      </c>
      <c r="J15" s="22" t="s">
        <v>1</v>
      </c>
      <c r="L15" s="29"/>
    </row>
    <row r="16" spans="2:46" s="1" customFormat="1" ht="6.95" customHeight="1">
      <c r="B16" s="29"/>
      <c r="L16" s="29"/>
    </row>
    <row r="17" spans="2:52" s="1" customFormat="1" ht="12" customHeight="1">
      <c r="B17" s="29"/>
      <c r="D17" s="24" t="s">
        <v>27</v>
      </c>
      <c r="I17" s="24" t="s">
        <v>24</v>
      </c>
      <c r="J17" s="25" t="str">
        <f>'Rekapitulácia stavby'!AN13</f>
        <v>Vyplň údaj</v>
      </c>
      <c r="L17" s="29"/>
    </row>
    <row r="18" spans="2:52" s="1" customFormat="1" ht="18" customHeight="1">
      <c r="B18" s="29"/>
      <c r="E18" s="226" t="str">
        <f>'Rekapitulácia stavby'!E14</f>
        <v>Vyplň údaj</v>
      </c>
      <c r="F18" s="213"/>
      <c r="G18" s="213"/>
      <c r="H18" s="213"/>
      <c r="I18" s="24" t="s">
        <v>26</v>
      </c>
      <c r="J18" s="25" t="str">
        <f>'Rekapitulácia stavby'!AN14</f>
        <v>Vyplň údaj</v>
      </c>
      <c r="L18" s="29"/>
    </row>
    <row r="19" spans="2:52" s="1" customFormat="1" ht="6.95" customHeight="1">
      <c r="B19" s="29"/>
      <c r="L19" s="29"/>
    </row>
    <row r="20" spans="2:52" s="1" customFormat="1" ht="12" customHeight="1">
      <c r="B20" s="29"/>
      <c r="D20" s="24" t="s">
        <v>29</v>
      </c>
      <c r="I20" s="24" t="s">
        <v>24</v>
      </c>
      <c r="J20" s="22" t="s">
        <v>1</v>
      </c>
      <c r="L20" s="29"/>
    </row>
    <row r="21" spans="2:52" s="1" customFormat="1" ht="18" customHeight="1">
      <c r="B21" s="29"/>
      <c r="E21" s="22" t="s">
        <v>30</v>
      </c>
      <c r="I21" s="24" t="s">
        <v>26</v>
      </c>
      <c r="J21" s="22" t="s">
        <v>1</v>
      </c>
      <c r="L21" s="29"/>
    </row>
    <row r="22" spans="2:52" s="1" customFormat="1" ht="6.95" customHeight="1">
      <c r="B22" s="29"/>
      <c r="L22" s="29"/>
    </row>
    <row r="23" spans="2:52" s="1" customFormat="1" ht="12" customHeight="1">
      <c r="B23" s="29"/>
      <c r="D23" s="24" t="s">
        <v>32</v>
      </c>
      <c r="I23" s="24" t="s">
        <v>24</v>
      </c>
      <c r="J23" s="22" t="str">
        <f>IF('Rekapitulácia stavby'!AN19="","",'Rekapitulácia stavby'!AN19)</f>
        <v/>
      </c>
      <c r="L23" s="29"/>
    </row>
    <row r="24" spans="2:52" s="1" customFormat="1" ht="18" customHeight="1">
      <c r="B24" s="29"/>
      <c r="E24" s="22" t="str">
        <f>IF('Rekapitulácia stavby'!E20="","",'Rekapitulácia stavby'!E20)</f>
        <v xml:space="preserve"> </v>
      </c>
      <c r="I24" s="24" t="s">
        <v>26</v>
      </c>
      <c r="J24" s="22" t="str">
        <f>IF('Rekapitulácia stavby'!AN20="","",'Rekapitulácia stavby'!AN20)</f>
        <v/>
      </c>
      <c r="L24" s="29"/>
    </row>
    <row r="25" spans="2:52" s="1" customFormat="1" ht="6.95" customHeight="1">
      <c r="B25" s="29"/>
      <c r="L25" s="29"/>
    </row>
    <row r="26" spans="2:52" s="1" customFormat="1" ht="12" customHeight="1">
      <c r="B26" s="29"/>
      <c r="D26" s="24" t="s">
        <v>34</v>
      </c>
      <c r="L26" s="29"/>
    </row>
    <row r="27" spans="2:52" s="7" customFormat="1" ht="16.5" customHeight="1">
      <c r="B27" s="83"/>
      <c r="E27" s="217" t="s">
        <v>1</v>
      </c>
      <c r="F27" s="217"/>
      <c r="G27" s="217"/>
      <c r="H27" s="217"/>
      <c r="L27" s="83"/>
    </row>
    <row r="28" spans="2:52" s="1" customFormat="1" ht="6.95" customHeight="1">
      <c r="B28" s="29"/>
      <c r="L28" s="29"/>
    </row>
    <row r="29" spans="2:52" s="1" customFormat="1" ht="6.95" customHeight="1">
      <c r="B29" s="29"/>
      <c r="D29" s="51"/>
      <c r="E29" s="51"/>
      <c r="F29" s="51"/>
      <c r="G29" s="51"/>
      <c r="H29" s="51"/>
      <c r="I29" s="51"/>
      <c r="J29" s="51"/>
      <c r="K29" s="51"/>
      <c r="L29" s="84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</row>
    <row r="30" spans="2:52" s="1" customFormat="1" ht="14.45" customHeight="1">
      <c r="B30" s="29"/>
      <c r="D30" s="22" t="s">
        <v>87</v>
      </c>
      <c r="J30" s="86">
        <f>J96</f>
        <v>0</v>
      </c>
      <c r="L30" s="84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</row>
    <row r="31" spans="2:52" s="1" customFormat="1" ht="14.45" customHeight="1">
      <c r="B31" s="29"/>
      <c r="D31" s="87" t="s">
        <v>88</v>
      </c>
      <c r="J31" s="86">
        <f>J105</f>
        <v>0</v>
      </c>
      <c r="L31" s="29"/>
    </row>
    <row r="32" spans="2:52" s="1" customFormat="1" ht="25.35" customHeight="1">
      <c r="B32" s="29"/>
      <c r="D32" s="88" t="s">
        <v>35</v>
      </c>
      <c r="J32" s="64">
        <f>ROUND(J30 + J31, 2)</f>
        <v>0</v>
      </c>
      <c r="L32" s="29"/>
    </row>
    <row r="33" spans="2:52" s="1" customFormat="1" ht="6.95" customHeight="1">
      <c r="B33" s="29"/>
      <c r="D33" s="51"/>
      <c r="E33" s="51"/>
      <c r="F33" s="51"/>
      <c r="G33" s="51"/>
      <c r="H33" s="51"/>
      <c r="I33" s="51"/>
      <c r="J33" s="51"/>
      <c r="K33" s="51"/>
      <c r="L33" s="84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</row>
    <row r="34" spans="2:52" s="1" customFormat="1" ht="14.45" customHeight="1">
      <c r="B34" s="29"/>
      <c r="F34" s="32" t="s">
        <v>37</v>
      </c>
      <c r="I34" s="32" t="s">
        <v>36</v>
      </c>
      <c r="J34" s="32" t="s">
        <v>38</v>
      </c>
      <c r="L34" s="29"/>
    </row>
    <row r="35" spans="2:52" s="1" customFormat="1" ht="14.45" customHeight="1">
      <c r="B35" s="29"/>
      <c r="D35" s="53" t="s">
        <v>39</v>
      </c>
      <c r="E35" s="34" t="s">
        <v>40</v>
      </c>
      <c r="F35" s="89">
        <f>ROUND((SUM(BE105:BE112) + SUM(BE132:BE160)),  2)</f>
        <v>0</v>
      </c>
      <c r="G35" s="85"/>
      <c r="H35" s="85"/>
      <c r="I35" s="90">
        <v>0.2</v>
      </c>
      <c r="J35" s="89">
        <f>ROUND(((SUM(BE105:BE112) + SUM(BE132:BE160))*I35),  2)</f>
        <v>0</v>
      </c>
      <c r="L35" s="29"/>
    </row>
    <row r="36" spans="2:52" s="1" customFormat="1" ht="14.45" customHeight="1">
      <c r="B36" s="29"/>
      <c r="E36" s="34" t="s">
        <v>41</v>
      </c>
      <c r="F36" s="89">
        <f>ROUND((SUM(BF105:BF112) + SUM(BF132:BF160)),  2)</f>
        <v>0</v>
      </c>
      <c r="G36" s="85"/>
      <c r="H36" s="85"/>
      <c r="I36" s="90">
        <v>0.2</v>
      </c>
      <c r="J36" s="89">
        <f>ROUND(((SUM(BF105:BF112) + SUM(BF132:BF160))*I36),  2)</f>
        <v>0</v>
      </c>
      <c r="L36" s="29"/>
    </row>
    <row r="37" spans="2:52" s="1" customFormat="1" ht="14.45" hidden="1" customHeight="1">
      <c r="B37" s="29"/>
      <c r="E37" s="24" t="s">
        <v>42</v>
      </c>
      <c r="F37" s="91">
        <f>ROUND((SUM(BG105:BG112) + SUM(BG132:BG160)),  2)</f>
        <v>0</v>
      </c>
      <c r="I37" s="92">
        <v>0.2</v>
      </c>
      <c r="J37" s="91">
        <f>0</f>
        <v>0</v>
      </c>
      <c r="L37" s="29"/>
    </row>
    <row r="38" spans="2:52" s="1" customFormat="1" ht="14.45" hidden="1" customHeight="1">
      <c r="B38" s="29"/>
      <c r="E38" s="24" t="s">
        <v>43</v>
      </c>
      <c r="F38" s="91">
        <f>ROUND((SUM(BH105:BH112) + SUM(BH132:BH160)),  2)</f>
        <v>0</v>
      </c>
      <c r="I38" s="92">
        <v>0.2</v>
      </c>
      <c r="J38" s="91">
        <f>0</f>
        <v>0</v>
      </c>
      <c r="L38" s="29"/>
    </row>
    <row r="39" spans="2:52" s="1" customFormat="1" ht="14.45" hidden="1" customHeight="1">
      <c r="B39" s="29"/>
      <c r="E39" s="34" t="s">
        <v>44</v>
      </c>
      <c r="F39" s="89">
        <f>ROUND((SUM(BI105:BI112) + SUM(BI132:BI160)),  2)</f>
        <v>0</v>
      </c>
      <c r="G39" s="85"/>
      <c r="H39" s="85"/>
      <c r="I39" s="90">
        <v>0</v>
      </c>
      <c r="J39" s="89">
        <f>0</f>
        <v>0</v>
      </c>
      <c r="L39" s="29"/>
    </row>
    <row r="40" spans="2:52" s="1" customFormat="1" ht="6.95" customHeight="1">
      <c r="B40" s="29"/>
      <c r="L40" s="29"/>
    </row>
    <row r="41" spans="2:52" s="1" customFormat="1" ht="25.35" customHeight="1">
      <c r="B41" s="29"/>
      <c r="C41" s="93"/>
      <c r="D41" s="94" t="s">
        <v>45</v>
      </c>
      <c r="E41" s="55"/>
      <c r="F41" s="55"/>
      <c r="G41" s="95" t="s">
        <v>46</v>
      </c>
      <c r="H41" s="96" t="s">
        <v>47</v>
      </c>
      <c r="I41" s="55"/>
      <c r="J41" s="97">
        <f>SUM(J32:J39)</f>
        <v>0</v>
      </c>
      <c r="K41" s="98"/>
      <c r="L41" s="29"/>
    </row>
    <row r="42" spans="2:52" s="1" customFormat="1" ht="14.45" customHeight="1">
      <c r="B42" s="29"/>
      <c r="L42" s="29"/>
    </row>
    <row r="43" spans="2:52" ht="14.45" customHeight="1">
      <c r="B43" s="17"/>
      <c r="L43" s="17"/>
    </row>
    <row r="44" spans="2:52" ht="14.45" customHeight="1">
      <c r="B44" s="17"/>
      <c r="L44" s="17"/>
    </row>
    <row r="45" spans="2:52" ht="14.45" customHeight="1">
      <c r="B45" s="17"/>
      <c r="L45" s="17"/>
    </row>
    <row r="46" spans="2:52" ht="14.45" customHeight="1">
      <c r="B46" s="17"/>
      <c r="L46" s="17"/>
    </row>
    <row r="47" spans="2:52" ht="14.45" customHeight="1">
      <c r="B47" s="17"/>
      <c r="L47" s="17"/>
    </row>
    <row r="48" spans="2:5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1" t="s">
        <v>50</v>
      </c>
      <c r="E61" s="31"/>
      <c r="F61" s="99" t="s">
        <v>51</v>
      </c>
      <c r="G61" s="41" t="s">
        <v>50</v>
      </c>
      <c r="H61" s="31"/>
      <c r="I61" s="31"/>
      <c r="J61" s="100" t="s">
        <v>51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1" t="s">
        <v>50</v>
      </c>
      <c r="E76" s="31"/>
      <c r="F76" s="99" t="s">
        <v>51</v>
      </c>
      <c r="G76" s="41" t="s">
        <v>50</v>
      </c>
      <c r="H76" s="31"/>
      <c r="I76" s="31"/>
      <c r="J76" s="100" t="s">
        <v>51</v>
      </c>
      <c r="K76" s="31"/>
      <c r="L76" s="29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29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9"/>
    </row>
    <row r="82" spans="2:47" s="1" customFormat="1" ht="24.95" hidden="1" customHeight="1">
      <c r="B82" s="29"/>
      <c r="C82" s="18" t="s">
        <v>89</v>
      </c>
      <c r="L82" s="29"/>
    </row>
    <row r="83" spans="2:47" s="1" customFormat="1" ht="6.95" hidden="1" customHeight="1">
      <c r="B83" s="29"/>
      <c r="L83" s="29"/>
    </row>
    <row r="84" spans="2:47" s="1" customFormat="1" ht="12" hidden="1" customHeight="1">
      <c r="B84" s="29"/>
      <c r="C84" s="24" t="s">
        <v>15</v>
      </c>
      <c r="L84" s="29"/>
    </row>
    <row r="85" spans="2:47" s="1" customFormat="1" ht="26.25" hidden="1" customHeight="1">
      <c r="B85" s="29"/>
      <c r="E85" s="223" t="str">
        <f>E7</f>
        <v>Oddelenie rádiológie Nemocnica Poprad a.s.-Výmena strojného zariadenia ARTIS ZEE Multipurpase Siemens</v>
      </c>
      <c r="F85" s="224"/>
      <c r="G85" s="224"/>
      <c r="H85" s="224"/>
      <c r="L85" s="29"/>
    </row>
    <row r="86" spans="2:47" s="1" customFormat="1" ht="12" hidden="1" customHeight="1">
      <c r="B86" s="29"/>
      <c r="C86" s="24" t="s">
        <v>85</v>
      </c>
      <c r="L86" s="29"/>
    </row>
    <row r="87" spans="2:47" s="1" customFormat="1" ht="16.5" hidden="1" customHeight="1">
      <c r="B87" s="29"/>
      <c r="E87" s="194" t="str">
        <f>E9</f>
        <v>1 - Stavebné úpravy ANGIA,ústredné vykurovanie</v>
      </c>
      <c r="F87" s="225"/>
      <c r="G87" s="225"/>
      <c r="H87" s="225"/>
      <c r="L87" s="29"/>
    </row>
    <row r="88" spans="2:47" s="1" customFormat="1" ht="6.95" hidden="1" customHeight="1">
      <c r="B88" s="29"/>
      <c r="L88" s="29"/>
    </row>
    <row r="89" spans="2:47" s="1" customFormat="1" ht="12" hidden="1" customHeight="1">
      <c r="B89" s="29"/>
      <c r="C89" s="24" t="s">
        <v>19</v>
      </c>
      <c r="F89" s="22" t="str">
        <f>F12</f>
        <v xml:space="preserve"> Nemocnica Poprad a.s.</v>
      </c>
      <c r="I89" s="24" t="s">
        <v>21</v>
      </c>
      <c r="J89" s="50" t="str">
        <f>IF(J12="","",J12)</f>
        <v>28. 9. 2022</v>
      </c>
      <c r="L89" s="29"/>
    </row>
    <row r="90" spans="2:47" s="1" customFormat="1" ht="6.95" hidden="1" customHeight="1">
      <c r="B90" s="29"/>
      <c r="L90" s="29"/>
    </row>
    <row r="91" spans="2:47" s="1" customFormat="1" ht="25.7" hidden="1" customHeight="1">
      <c r="B91" s="29"/>
      <c r="C91" s="24" t="s">
        <v>23</v>
      </c>
      <c r="F91" s="22" t="str">
        <f>E15</f>
        <v xml:space="preserve"> Nemocnica Poprad a.s.,Banícka č.28,Poprad</v>
      </c>
      <c r="I91" s="24" t="s">
        <v>29</v>
      </c>
      <c r="J91" s="27" t="str">
        <f>E21</f>
        <v>Ing.Alexander Szekely</v>
      </c>
      <c r="L91" s="29"/>
    </row>
    <row r="92" spans="2:47" s="1" customFormat="1" ht="15.2" hidden="1" customHeight="1">
      <c r="B92" s="29"/>
      <c r="C92" s="24" t="s">
        <v>27</v>
      </c>
      <c r="F92" s="22" t="str">
        <f>IF(E18="","",E18)</f>
        <v>Vyplň údaj</v>
      </c>
      <c r="I92" s="24" t="s">
        <v>32</v>
      </c>
      <c r="J92" s="27" t="str">
        <f>E24</f>
        <v xml:space="preserve"> </v>
      </c>
      <c r="L92" s="29"/>
    </row>
    <row r="93" spans="2:47" s="1" customFormat="1" ht="10.35" hidden="1" customHeight="1">
      <c r="B93" s="29"/>
      <c r="L93" s="29"/>
    </row>
    <row r="94" spans="2:47" s="1" customFormat="1" ht="29.25" hidden="1" customHeight="1">
      <c r="B94" s="29"/>
      <c r="C94" s="101" t="s">
        <v>90</v>
      </c>
      <c r="D94" s="93"/>
      <c r="E94" s="93"/>
      <c r="F94" s="93"/>
      <c r="G94" s="93"/>
      <c r="H94" s="93"/>
      <c r="I94" s="93"/>
      <c r="J94" s="102" t="s">
        <v>91</v>
      </c>
      <c r="K94" s="93"/>
      <c r="L94" s="29"/>
    </row>
    <row r="95" spans="2:47" s="1" customFormat="1" ht="10.35" hidden="1" customHeight="1">
      <c r="B95" s="29"/>
      <c r="L95" s="29"/>
    </row>
    <row r="96" spans="2:47" s="1" customFormat="1" ht="22.9" hidden="1" customHeight="1">
      <c r="B96" s="29"/>
      <c r="C96" s="103" t="s">
        <v>92</v>
      </c>
      <c r="J96" s="64">
        <f>J132</f>
        <v>0</v>
      </c>
      <c r="L96" s="29"/>
      <c r="AU96" s="14" t="s">
        <v>93</v>
      </c>
    </row>
    <row r="97" spans="2:65" s="8" customFormat="1" ht="24.95" hidden="1" customHeight="1">
      <c r="B97" s="104"/>
      <c r="D97" s="105" t="s">
        <v>94</v>
      </c>
      <c r="E97" s="106"/>
      <c r="F97" s="106"/>
      <c r="G97" s="106"/>
      <c r="H97" s="106"/>
      <c r="I97" s="106"/>
      <c r="J97" s="107">
        <f>J133</f>
        <v>0</v>
      </c>
      <c r="L97" s="104"/>
    </row>
    <row r="98" spans="2:65" s="9" customFormat="1" ht="19.899999999999999" hidden="1" customHeight="1">
      <c r="B98" s="108"/>
      <c r="D98" s="109" t="s">
        <v>95</v>
      </c>
      <c r="E98" s="110"/>
      <c r="F98" s="110"/>
      <c r="G98" s="110"/>
      <c r="H98" s="110"/>
      <c r="I98" s="110"/>
      <c r="J98" s="111">
        <f>J134</f>
        <v>0</v>
      </c>
      <c r="L98" s="108"/>
    </row>
    <row r="99" spans="2:65" s="9" customFormat="1" ht="19.899999999999999" hidden="1" customHeight="1">
      <c r="B99" s="108"/>
      <c r="D99" s="109" t="s">
        <v>96</v>
      </c>
      <c r="E99" s="110"/>
      <c r="F99" s="110"/>
      <c r="G99" s="110"/>
      <c r="H99" s="110"/>
      <c r="I99" s="110"/>
      <c r="J99" s="111">
        <f>J141</f>
        <v>0</v>
      </c>
      <c r="L99" s="108"/>
    </row>
    <row r="100" spans="2:65" s="9" customFormat="1" ht="19.899999999999999" hidden="1" customHeight="1">
      <c r="B100" s="108"/>
      <c r="D100" s="109" t="s">
        <v>97</v>
      </c>
      <c r="E100" s="110"/>
      <c r="F100" s="110"/>
      <c r="G100" s="110"/>
      <c r="H100" s="110"/>
      <c r="I100" s="110"/>
      <c r="J100" s="111">
        <f>J148</f>
        <v>0</v>
      </c>
      <c r="L100" s="108"/>
    </row>
    <row r="101" spans="2:65" s="9" customFormat="1" ht="19.899999999999999" hidden="1" customHeight="1">
      <c r="B101" s="108"/>
      <c r="D101" s="109" t="s">
        <v>98</v>
      </c>
      <c r="E101" s="110"/>
      <c r="F101" s="110"/>
      <c r="G101" s="110"/>
      <c r="H101" s="110"/>
      <c r="I101" s="110"/>
      <c r="J101" s="111">
        <f>J155</f>
        <v>0</v>
      </c>
      <c r="L101" s="108"/>
    </row>
    <row r="102" spans="2:65" s="8" customFormat="1" ht="24.95" hidden="1" customHeight="1">
      <c r="B102" s="104"/>
      <c r="D102" s="105" t="s">
        <v>99</v>
      </c>
      <c r="E102" s="106"/>
      <c r="F102" s="106"/>
      <c r="G102" s="106"/>
      <c r="H102" s="106"/>
      <c r="I102" s="106"/>
      <c r="J102" s="107">
        <f>J158</f>
        <v>0</v>
      </c>
      <c r="L102" s="104"/>
    </row>
    <row r="103" spans="2:65" s="1" customFormat="1" ht="21.75" hidden="1" customHeight="1">
      <c r="B103" s="29"/>
      <c r="L103" s="29"/>
    </row>
    <row r="104" spans="2:65" s="1" customFormat="1" ht="6.95" hidden="1" customHeight="1">
      <c r="B104" s="29"/>
      <c r="L104" s="29"/>
    </row>
    <row r="105" spans="2:65" s="1" customFormat="1" ht="29.25" hidden="1" customHeight="1">
      <c r="B105" s="29"/>
      <c r="C105" s="103" t="s">
        <v>100</v>
      </c>
      <c r="J105" s="112">
        <f>ROUND(J106 + J107 + J108 + J109 + J110 + J111,2)</f>
        <v>0</v>
      </c>
      <c r="L105" s="29"/>
      <c r="N105" s="113" t="s">
        <v>39</v>
      </c>
    </row>
    <row r="106" spans="2:65" s="1" customFormat="1" ht="18" hidden="1" customHeight="1">
      <c r="B106" s="114"/>
      <c r="C106" s="115"/>
      <c r="D106" s="221" t="s">
        <v>101</v>
      </c>
      <c r="E106" s="222"/>
      <c r="F106" s="222"/>
      <c r="G106" s="115"/>
      <c r="H106" s="115"/>
      <c r="I106" s="115"/>
      <c r="J106" s="117">
        <v>0</v>
      </c>
      <c r="K106" s="115"/>
      <c r="L106" s="114"/>
      <c r="M106" s="115"/>
      <c r="N106" s="118" t="s">
        <v>41</v>
      </c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9" t="s">
        <v>102</v>
      </c>
      <c r="AZ106" s="115"/>
      <c r="BA106" s="115"/>
      <c r="BB106" s="115"/>
      <c r="BC106" s="115"/>
      <c r="BD106" s="115"/>
      <c r="BE106" s="120">
        <f t="shared" ref="BE106:BE111" si="0">IF(N106="základná",J106,0)</f>
        <v>0</v>
      </c>
      <c r="BF106" s="120">
        <f t="shared" ref="BF106:BF111" si="1">IF(N106="znížená",J106,0)</f>
        <v>0</v>
      </c>
      <c r="BG106" s="120">
        <f t="shared" ref="BG106:BG111" si="2">IF(N106="zákl. prenesená",J106,0)</f>
        <v>0</v>
      </c>
      <c r="BH106" s="120">
        <f t="shared" ref="BH106:BH111" si="3">IF(N106="zníž. prenesená",J106,0)</f>
        <v>0</v>
      </c>
      <c r="BI106" s="120">
        <f t="shared" ref="BI106:BI111" si="4">IF(N106="nulová",J106,0)</f>
        <v>0</v>
      </c>
      <c r="BJ106" s="119" t="s">
        <v>103</v>
      </c>
      <c r="BK106" s="115"/>
      <c r="BL106" s="115"/>
      <c r="BM106" s="115"/>
    </row>
    <row r="107" spans="2:65" s="1" customFormat="1" ht="18" hidden="1" customHeight="1">
      <c r="B107" s="114"/>
      <c r="C107" s="115"/>
      <c r="D107" s="221" t="s">
        <v>104</v>
      </c>
      <c r="E107" s="222"/>
      <c r="F107" s="222"/>
      <c r="G107" s="115"/>
      <c r="H107" s="115"/>
      <c r="I107" s="115"/>
      <c r="J107" s="117">
        <v>0</v>
      </c>
      <c r="K107" s="115"/>
      <c r="L107" s="114"/>
      <c r="M107" s="115"/>
      <c r="N107" s="118" t="s">
        <v>41</v>
      </c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9" t="s">
        <v>102</v>
      </c>
      <c r="AZ107" s="115"/>
      <c r="BA107" s="115"/>
      <c r="BB107" s="115"/>
      <c r="BC107" s="115"/>
      <c r="BD107" s="115"/>
      <c r="BE107" s="120">
        <f t="shared" si="0"/>
        <v>0</v>
      </c>
      <c r="BF107" s="120">
        <f t="shared" si="1"/>
        <v>0</v>
      </c>
      <c r="BG107" s="120">
        <f t="shared" si="2"/>
        <v>0</v>
      </c>
      <c r="BH107" s="120">
        <f t="shared" si="3"/>
        <v>0</v>
      </c>
      <c r="BI107" s="120">
        <f t="shared" si="4"/>
        <v>0</v>
      </c>
      <c r="BJ107" s="119" t="s">
        <v>103</v>
      </c>
      <c r="BK107" s="115"/>
      <c r="BL107" s="115"/>
      <c r="BM107" s="115"/>
    </row>
    <row r="108" spans="2:65" s="1" customFormat="1" ht="18" hidden="1" customHeight="1">
      <c r="B108" s="114"/>
      <c r="C108" s="115"/>
      <c r="D108" s="221" t="s">
        <v>105</v>
      </c>
      <c r="E108" s="222"/>
      <c r="F108" s="222"/>
      <c r="G108" s="115"/>
      <c r="H108" s="115"/>
      <c r="I108" s="115"/>
      <c r="J108" s="117">
        <v>0</v>
      </c>
      <c r="K108" s="115"/>
      <c r="L108" s="114"/>
      <c r="M108" s="115"/>
      <c r="N108" s="118" t="s">
        <v>41</v>
      </c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9" t="s">
        <v>102</v>
      </c>
      <c r="AZ108" s="115"/>
      <c r="BA108" s="115"/>
      <c r="BB108" s="115"/>
      <c r="BC108" s="115"/>
      <c r="BD108" s="115"/>
      <c r="BE108" s="120">
        <f t="shared" si="0"/>
        <v>0</v>
      </c>
      <c r="BF108" s="120">
        <f t="shared" si="1"/>
        <v>0</v>
      </c>
      <c r="BG108" s="120">
        <f t="shared" si="2"/>
        <v>0</v>
      </c>
      <c r="BH108" s="120">
        <f t="shared" si="3"/>
        <v>0</v>
      </c>
      <c r="BI108" s="120">
        <f t="shared" si="4"/>
        <v>0</v>
      </c>
      <c r="BJ108" s="119" t="s">
        <v>103</v>
      </c>
      <c r="BK108" s="115"/>
      <c r="BL108" s="115"/>
      <c r="BM108" s="115"/>
    </row>
    <row r="109" spans="2:65" s="1" customFormat="1" ht="18" hidden="1" customHeight="1">
      <c r="B109" s="114"/>
      <c r="C109" s="115"/>
      <c r="D109" s="221" t="s">
        <v>106</v>
      </c>
      <c r="E109" s="222"/>
      <c r="F109" s="222"/>
      <c r="G109" s="115"/>
      <c r="H109" s="115"/>
      <c r="I109" s="115"/>
      <c r="J109" s="117">
        <v>0</v>
      </c>
      <c r="K109" s="115"/>
      <c r="L109" s="114"/>
      <c r="M109" s="115"/>
      <c r="N109" s="118" t="s">
        <v>41</v>
      </c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9" t="s">
        <v>102</v>
      </c>
      <c r="AZ109" s="115"/>
      <c r="BA109" s="115"/>
      <c r="BB109" s="115"/>
      <c r="BC109" s="115"/>
      <c r="BD109" s="115"/>
      <c r="BE109" s="120">
        <f t="shared" si="0"/>
        <v>0</v>
      </c>
      <c r="BF109" s="120">
        <f t="shared" si="1"/>
        <v>0</v>
      </c>
      <c r="BG109" s="120">
        <f t="shared" si="2"/>
        <v>0</v>
      </c>
      <c r="BH109" s="120">
        <f t="shared" si="3"/>
        <v>0</v>
      </c>
      <c r="BI109" s="120">
        <f t="shared" si="4"/>
        <v>0</v>
      </c>
      <c r="BJ109" s="119" t="s">
        <v>103</v>
      </c>
      <c r="BK109" s="115"/>
      <c r="BL109" s="115"/>
      <c r="BM109" s="115"/>
    </row>
    <row r="110" spans="2:65" s="1" customFormat="1" ht="18" hidden="1" customHeight="1">
      <c r="B110" s="114"/>
      <c r="C110" s="115"/>
      <c r="D110" s="221" t="s">
        <v>107</v>
      </c>
      <c r="E110" s="222"/>
      <c r="F110" s="222"/>
      <c r="G110" s="115"/>
      <c r="H110" s="115"/>
      <c r="I110" s="115"/>
      <c r="J110" s="117">
        <v>0</v>
      </c>
      <c r="K110" s="115"/>
      <c r="L110" s="114"/>
      <c r="M110" s="115"/>
      <c r="N110" s="118" t="s">
        <v>41</v>
      </c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9" t="s">
        <v>102</v>
      </c>
      <c r="AZ110" s="115"/>
      <c r="BA110" s="115"/>
      <c r="BB110" s="115"/>
      <c r="BC110" s="115"/>
      <c r="BD110" s="115"/>
      <c r="BE110" s="120">
        <f t="shared" si="0"/>
        <v>0</v>
      </c>
      <c r="BF110" s="120">
        <f t="shared" si="1"/>
        <v>0</v>
      </c>
      <c r="BG110" s="120">
        <f t="shared" si="2"/>
        <v>0</v>
      </c>
      <c r="BH110" s="120">
        <f t="shared" si="3"/>
        <v>0</v>
      </c>
      <c r="BI110" s="120">
        <f t="shared" si="4"/>
        <v>0</v>
      </c>
      <c r="BJ110" s="119" t="s">
        <v>103</v>
      </c>
      <c r="BK110" s="115"/>
      <c r="BL110" s="115"/>
      <c r="BM110" s="115"/>
    </row>
    <row r="111" spans="2:65" s="1" customFormat="1" ht="18" hidden="1" customHeight="1">
      <c r="B111" s="114"/>
      <c r="C111" s="115"/>
      <c r="D111" s="116" t="s">
        <v>108</v>
      </c>
      <c r="E111" s="115"/>
      <c r="F111" s="115"/>
      <c r="G111" s="115"/>
      <c r="H111" s="115"/>
      <c r="I111" s="115"/>
      <c r="J111" s="117">
        <f>ROUND(J30*T111,2)</f>
        <v>0</v>
      </c>
      <c r="K111" s="115"/>
      <c r="L111" s="114"/>
      <c r="M111" s="115"/>
      <c r="N111" s="118" t="s">
        <v>41</v>
      </c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9" t="s">
        <v>109</v>
      </c>
      <c r="AZ111" s="115"/>
      <c r="BA111" s="115"/>
      <c r="BB111" s="115"/>
      <c r="BC111" s="115"/>
      <c r="BD111" s="115"/>
      <c r="BE111" s="120">
        <f t="shared" si="0"/>
        <v>0</v>
      </c>
      <c r="BF111" s="120">
        <f t="shared" si="1"/>
        <v>0</v>
      </c>
      <c r="BG111" s="120">
        <f t="shared" si="2"/>
        <v>0</v>
      </c>
      <c r="BH111" s="120">
        <f t="shared" si="3"/>
        <v>0</v>
      </c>
      <c r="BI111" s="120">
        <f t="shared" si="4"/>
        <v>0</v>
      </c>
      <c r="BJ111" s="119" t="s">
        <v>103</v>
      </c>
      <c r="BK111" s="115"/>
      <c r="BL111" s="115"/>
      <c r="BM111" s="115"/>
    </row>
    <row r="112" spans="2:65" s="1" customFormat="1" hidden="1">
      <c r="B112" s="29"/>
      <c r="L112" s="29"/>
    </row>
    <row r="113" spans="2:12" s="1" customFormat="1" ht="29.25" hidden="1" customHeight="1">
      <c r="B113" s="29"/>
      <c r="C113" s="121" t="s">
        <v>110</v>
      </c>
      <c r="D113" s="93"/>
      <c r="E113" s="93"/>
      <c r="F113" s="93"/>
      <c r="G113" s="93"/>
      <c r="H113" s="93"/>
      <c r="I113" s="93"/>
      <c r="J113" s="122">
        <f>ROUND(J96+J105,2)</f>
        <v>0</v>
      </c>
      <c r="K113" s="93"/>
      <c r="L113" s="29"/>
    </row>
    <row r="114" spans="2:12" s="1" customFormat="1" ht="6.95" hidden="1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9"/>
    </row>
    <row r="115" spans="2:12" hidden="1"/>
    <row r="116" spans="2:12" hidden="1"/>
    <row r="117" spans="2:12" hidden="1"/>
    <row r="118" spans="2:12" s="1" customFormat="1" ht="6.95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29"/>
    </row>
    <row r="119" spans="2:12" s="1" customFormat="1" ht="24.95" customHeight="1">
      <c r="B119" s="29"/>
      <c r="C119" s="18" t="s">
        <v>223</v>
      </c>
      <c r="L119" s="29"/>
    </row>
    <row r="120" spans="2:12" s="1" customFormat="1" ht="6.95" customHeight="1">
      <c r="B120" s="29"/>
      <c r="L120" s="29"/>
    </row>
    <row r="121" spans="2:12" s="1" customFormat="1" ht="12" customHeight="1">
      <c r="B121" s="29"/>
      <c r="C121" s="24" t="s">
        <v>15</v>
      </c>
      <c r="L121" s="29"/>
    </row>
    <row r="122" spans="2:12" s="1" customFormat="1" ht="26.25" customHeight="1">
      <c r="B122" s="29"/>
      <c r="E122" s="223" t="str">
        <f>E7</f>
        <v>Oddelenie rádiológie Nemocnica Poprad a.s.-Výmena strojného zariadenia ARTIS ZEE Multipurpase Siemens</v>
      </c>
      <c r="F122" s="224"/>
      <c r="G122" s="224"/>
      <c r="H122" s="224"/>
      <c r="L122" s="29"/>
    </row>
    <row r="123" spans="2:12" s="1" customFormat="1" ht="12" customHeight="1">
      <c r="B123" s="29"/>
      <c r="C123" s="24" t="s">
        <v>85</v>
      </c>
      <c r="L123" s="29"/>
    </row>
    <row r="124" spans="2:12" s="1" customFormat="1" ht="16.5" customHeight="1">
      <c r="B124" s="29"/>
      <c r="E124" s="194" t="str">
        <f>E9</f>
        <v>1 - Stavebné úpravy ANGIA,ústredné vykurovanie</v>
      </c>
      <c r="F124" s="225"/>
      <c r="G124" s="225"/>
      <c r="H124" s="225"/>
      <c r="L124" s="29"/>
    </row>
    <row r="125" spans="2:12" s="1" customFormat="1" ht="6.95" customHeight="1">
      <c r="B125" s="29"/>
      <c r="L125" s="29"/>
    </row>
    <row r="126" spans="2:12" s="1" customFormat="1" ht="12" customHeight="1">
      <c r="B126" s="29"/>
      <c r="C126" s="24" t="s">
        <v>19</v>
      </c>
      <c r="F126" s="22" t="str">
        <f>F12</f>
        <v xml:space="preserve"> Nemocnica Poprad a.s.</v>
      </c>
      <c r="I126" s="24" t="s">
        <v>21</v>
      </c>
      <c r="J126" s="50" t="str">
        <f>IF(J12="","",J12)</f>
        <v>28. 9. 2022</v>
      </c>
      <c r="L126" s="29"/>
    </row>
    <row r="127" spans="2:12" s="1" customFormat="1" ht="6.95" customHeight="1">
      <c r="B127" s="29"/>
      <c r="L127" s="29"/>
    </row>
    <row r="128" spans="2:12" s="1" customFormat="1" ht="25.7" customHeight="1">
      <c r="B128" s="29"/>
      <c r="C128" s="24" t="s">
        <v>23</v>
      </c>
      <c r="F128" s="22" t="str">
        <f>E15</f>
        <v xml:space="preserve"> Nemocnica Poprad a.s.,Banícka č.28,Poprad</v>
      </c>
      <c r="I128" s="24" t="s">
        <v>29</v>
      </c>
      <c r="J128" s="27" t="str">
        <f>E21</f>
        <v>Ing.Alexander Szekely</v>
      </c>
      <c r="L128" s="29"/>
    </row>
    <row r="129" spans="2:65" s="1" customFormat="1" ht="15.2" customHeight="1">
      <c r="B129" s="29"/>
      <c r="C129" s="24" t="s">
        <v>27</v>
      </c>
      <c r="F129" s="22" t="str">
        <f>IF(E18="","",E18)</f>
        <v>Vyplň údaj</v>
      </c>
      <c r="I129" s="24" t="s">
        <v>32</v>
      </c>
      <c r="J129" s="27" t="str">
        <f>E24</f>
        <v xml:space="preserve"> </v>
      </c>
      <c r="L129" s="29"/>
    </row>
    <row r="130" spans="2:65" s="1" customFormat="1" ht="10.35" customHeight="1">
      <c r="B130" s="29"/>
      <c r="L130" s="29"/>
    </row>
    <row r="131" spans="2:65" s="10" customFormat="1" ht="29.25" customHeight="1">
      <c r="B131" s="123"/>
      <c r="C131" s="124" t="s">
        <v>111</v>
      </c>
      <c r="D131" s="125" t="s">
        <v>60</v>
      </c>
      <c r="E131" s="125" t="s">
        <v>56</v>
      </c>
      <c r="F131" s="125" t="s">
        <v>57</v>
      </c>
      <c r="G131" s="125" t="s">
        <v>112</v>
      </c>
      <c r="H131" s="125" t="s">
        <v>113</v>
      </c>
      <c r="I131" s="125" t="s">
        <v>114</v>
      </c>
      <c r="J131" s="126" t="s">
        <v>91</v>
      </c>
      <c r="K131" s="127" t="s">
        <v>115</v>
      </c>
      <c r="L131" s="123"/>
      <c r="M131" s="57" t="s">
        <v>1</v>
      </c>
      <c r="N131" s="58" t="s">
        <v>39</v>
      </c>
      <c r="O131" s="58" t="s">
        <v>116</v>
      </c>
      <c r="P131" s="58" t="s">
        <v>117</v>
      </c>
      <c r="Q131" s="58" t="s">
        <v>118</v>
      </c>
      <c r="R131" s="58" t="s">
        <v>119</v>
      </c>
      <c r="S131" s="58" t="s">
        <v>120</v>
      </c>
      <c r="T131" s="59" t="s">
        <v>121</v>
      </c>
    </row>
    <row r="132" spans="2:65" s="1" customFormat="1" ht="22.9" customHeight="1">
      <c r="B132" s="29"/>
      <c r="C132" s="62" t="s">
        <v>87</v>
      </c>
      <c r="J132" s="128">
        <f>BK132</f>
        <v>0</v>
      </c>
      <c r="L132" s="29"/>
      <c r="M132" s="60"/>
      <c r="N132" s="51"/>
      <c r="O132" s="51"/>
      <c r="P132" s="129">
        <f>P133+P158</f>
        <v>0</v>
      </c>
      <c r="Q132" s="51"/>
      <c r="R132" s="129">
        <f>R133+R158</f>
        <v>8.8274999999999985E-3</v>
      </c>
      <c r="S132" s="51"/>
      <c r="T132" s="130">
        <f>T133+T158</f>
        <v>1.0991799999999999E-2</v>
      </c>
      <c r="AT132" s="14" t="s">
        <v>74</v>
      </c>
      <c r="AU132" s="14" t="s">
        <v>93</v>
      </c>
      <c r="BK132" s="131">
        <f>BK133+BK158</f>
        <v>0</v>
      </c>
    </row>
    <row r="133" spans="2:65" s="11" customFormat="1" ht="25.9" customHeight="1">
      <c r="B133" s="132"/>
      <c r="D133" s="133" t="s">
        <v>74</v>
      </c>
      <c r="E133" s="134" t="s">
        <v>122</v>
      </c>
      <c r="F133" s="134" t="s">
        <v>123</v>
      </c>
      <c r="I133" s="135"/>
      <c r="J133" s="136">
        <f>BK133</f>
        <v>0</v>
      </c>
      <c r="L133" s="132"/>
      <c r="M133" s="137"/>
      <c r="P133" s="138">
        <f>P134+P141+P148+P155</f>
        <v>0</v>
      </c>
      <c r="R133" s="138">
        <f>R134+R141+R148+R155</f>
        <v>8.8274999999999985E-3</v>
      </c>
      <c r="T133" s="139">
        <f>T134+T141+T148+T155</f>
        <v>1.0991799999999999E-2</v>
      </c>
      <c r="AR133" s="133" t="s">
        <v>103</v>
      </c>
      <c r="AT133" s="140" t="s">
        <v>74</v>
      </c>
      <c r="AU133" s="140" t="s">
        <v>75</v>
      </c>
      <c r="AY133" s="133" t="s">
        <v>124</v>
      </c>
      <c r="BK133" s="141">
        <f>BK134+BK141+BK148+BK155</f>
        <v>0</v>
      </c>
    </row>
    <row r="134" spans="2:65" s="11" customFormat="1" ht="22.9" customHeight="1">
      <c r="B134" s="132"/>
      <c r="D134" s="133" t="s">
        <v>74</v>
      </c>
      <c r="E134" s="142" t="s">
        <v>125</v>
      </c>
      <c r="F134" s="142" t="s">
        <v>126</v>
      </c>
      <c r="I134" s="135"/>
      <c r="J134" s="143">
        <f>BK134</f>
        <v>0</v>
      </c>
      <c r="L134" s="132"/>
      <c r="M134" s="137"/>
      <c r="P134" s="138">
        <f>SUM(P135:P140)</f>
        <v>0</v>
      </c>
      <c r="R134" s="138">
        <f>SUM(R135:R140)</f>
        <v>4.3249999999999994E-4</v>
      </c>
      <c r="T134" s="139">
        <f>SUM(T135:T140)</f>
        <v>3.6917999999999999E-3</v>
      </c>
      <c r="AR134" s="133" t="s">
        <v>103</v>
      </c>
      <c r="AT134" s="140" t="s">
        <v>74</v>
      </c>
      <c r="AU134" s="140" t="s">
        <v>80</v>
      </c>
      <c r="AY134" s="133" t="s">
        <v>124</v>
      </c>
      <c r="BK134" s="141">
        <f>SUM(BK135:BK140)</f>
        <v>0</v>
      </c>
    </row>
    <row r="135" spans="2:65" s="1" customFormat="1" ht="16.5" customHeight="1">
      <c r="B135" s="114"/>
      <c r="C135" s="144" t="s">
        <v>80</v>
      </c>
      <c r="D135" s="144" t="s">
        <v>127</v>
      </c>
      <c r="E135" s="145" t="s">
        <v>128</v>
      </c>
      <c r="F135" s="146" t="s">
        <v>129</v>
      </c>
      <c r="G135" s="147" t="s">
        <v>130</v>
      </c>
      <c r="H135" s="148">
        <v>1.758</v>
      </c>
      <c r="I135" s="149"/>
      <c r="J135" s="150">
        <f>ROUND(I135*H135,2)</f>
        <v>0</v>
      </c>
      <c r="K135" s="151"/>
      <c r="L135" s="29"/>
      <c r="M135" s="152" t="s">
        <v>1</v>
      </c>
      <c r="N135" s="113" t="s">
        <v>41</v>
      </c>
      <c r="P135" s="153">
        <f>O135*H135</f>
        <v>0</v>
      </c>
      <c r="Q135" s="153">
        <v>0</v>
      </c>
      <c r="R135" s="153">
        <f>Q135*H135</f>
        <v>0</v>
      </c>
      <c r="S135" s="153">
        <v>2.0999999999999999E-3</v>
      </c>
      <c r="T135" s="154">
        <f>S135*H135</f>
        <v>3.6917999999999999E-3</v>
      </c>
      <c r="AR135" s="155" t="s">
        <v>131</v>
      </c>
      <c r="AT135" s="155" t="s">
        <v>127</v>
      </c>
      <c r="AU135" s="155" t="s">
        <v>103</v>
      </c>
      <c r="AY135" s="14" t="s">
        <v>124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103</v>
      </c>
      <c r="BK135" s="156">
        <f>ROUND(I135*H135,2)</f>
        <v>0</v>
      </c>
      <c r="BL135" s="14" t="s">
        <v>131</v>
      </c>
      <c r="BM135" s="155" t="s">
        <v>132</v>
      </c>
    </row>
    <row r="136" spans="2:65" s="12" customFormat="1">
      <c r="B136" s="157"/>
      <c r="D136" s="158" t="s">
        <v>133</v>
      </c>
      <c r="E136" s="159" t="s">
        <v>1</v>
      </c>
      <c r="F136" s="160" t="s">
        <v>134</v>
      </c>
      <c r="H136" s="161">
        <v>1.758</v>
      </c>
      <c r="I136" s="162"/>
      <c r="L136" s="157"/>
      <c r="M136" s="163"/>
      <c r="T136" s="164"/>
      <c r="AT136" s="159" t="s">
        <v>133</v>
      </c>
      <c r="AU136" s="159" t="s">
        <v>103</v>
      </c>
      <c r="AV136" s="12" t="s">
        <v>103</v>
      </c>
      <c r="AW136" s="12" t="s">
        <v>31</v>
      </c>
      <c r="AX136" s="12" t="s">
        <v>80</v>
      </c>
      <c r="AY136" s="159" t="s">
        <v>124</v>
      </c>
    </row>
    <row r="137" spans="2:65" s="1" customFormat="1" ht="16.5" customHeight="1">
      <c r="B137" s="114"/>
      <c r="C137" s="144" t="s">
        <v>103</v>
      </c>
      <c r="D137" s="144" t="s">
        <v>127</v>
      </c>
      <c r="E137" s="145" t="s">
        <v>135</v>
      </c>
      <c r="F137" s="146" t="s">
        <v>136</v>
      </c>
      <c r="G137" s="147" t="s">
        <v>137</v>
      </c>
      <c r="H137" s="148">
        <v>2.5</v>
      </c>
      <c r="I137" s="149"/>
      <c r="J137" s="150">
        <f>ROUND(I137*H137,2)</f>
        <v>0</v>
      </c>
      <c r="K137" s="151"/>
      <c r="L137" s="29"/>
      <c r="M137" s="152" t="s">
        <v>1</v>
      </c>
      <c r="N137" s="113" t="s">
        <v>41</v>
      </c>
      <c r="P137" s="153">
        <f>O137*H137</f>
        <v>0</v>
      </c>
      <c r="Q137" s="153">
        <v>2.0000000000000002E-5</v>
      </c>
      <c r="R137" s="153">
        <f>Q137*H137</f>
        <v>5.0000000000000002E-5</v>
      </c>
      <c r="S137" s="153">
        <v>0</v>
      </c>
      <c r="T137" s="154">
        <f>S137*H137</f>
        <v>0</v>
      </c>
      <c r="AR137" s="155" t="s">
        <v>131</v>
      </c>
      <c r="AT137" s="155" t="s">
        <v>127</v>
      </c>
      <c r="AU137" s="155" t="s">
        <v>103</v>
      </c>
      <c r="AY137" s="14" t="s">
        <v>124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4" t="s">
        <v>103</v>
      </c>
      <c r="BK137" s="156">
        <f>ROUND(I137*H137,2)</f>
        <v>0</v>
      </c>
      <c r="BL137" s="14" t="s">
        <v>131</v>
      </c>
      <c r="BM137" s="155" t="s">
        <v>138</v>
      </c>
    </row>
    <row r="138" spans="2:65" s="1" customFormat="1" ht="16.5" customHeight="1">
      <c r="B138" s="114"/>
      <c r="C138" s="165" t="s">
        <v>139</v>
      </c>
      <c r="D138" s="165" t="s">
        <v>140</v>
      </c>
      <c r="E138" s="166" t="s">
        <v>141</v>
      </c>
      <c r="F138" s="167" t="s">
        <v>142</v>
      </c>
      <c r="G138" s="168" t="s">
        <v>137</v>
      </c>
      <c r="H138" s="169">
        <v>2.5499999999999998</v>
      </c>
      <c r="I138" s="170"/>
      <c r="J138" s="171">
        <f>ROUND(I138*H138,2)</f>
        <v>0</v>
      </c>
      <c r="K138" s="172"/>
      <c r="L138" s="173"/>
      <c r="M138" s="174" t="s">
        <v>1</v>
      </c>
      <c r="N138" s="175" t="s">
        <v>41</v>
      </c>
      <c r="P138" s="153">
        <f>O138*H138</f>
        <v>0</v>
      </c>
      <c r="Q138" s="153">
        <v>1.4999999999999999E-4</v>
      </c>
      <c r="R138" s="153">
        <f>Q138*H138</f>
        <v>3.8249999999999992E-4</v>
      </c>
      <c r="S138" s="153">
        <v>0</v>
      </c>
      <c r="T138" s="154">
        <f>S138*H138</f>
        <v>0</v>
      </c>
      <c r="AR138" s="155" t="s">
        <v>143</v>
      </c>
      <c r="AT138" s="155" t="s">
        <v>140</v>
      </c>
      <c r="AU138" s="155" t="s">
        <v>103</v>
      </c>
      <c r="AY138" s="14" t="s">
        <v>124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103</v>
      </c>
      <c r="BK138" s="156">
        <f>ROUND(I138*H138,2)</f>
        <v>0</v>
      </c>
      <c r="BL138" s="14" t="s">
        <v>131</v>
      </c>
      <c r="BM138" s="155" t="s">
        <v>144</v>
      </c>
    </row>
    <row r="139" spans="2:65" s="12" customFormat="1">
      <c r="B139" s="157"/>
      <c r="D139" s="158" t="s">
        <v>133</v>
      </c>
      <c r="F139" s="160" t="s">
        <v>145</v>
      </c>
      <c r="H139" s="161">
        <v>2.5499999999999998</v>
      </c>
      <c r="I139" s="162"/>
      <c r="L139" s="157"/>
      <c r="M139" s="163"/>
      <c r="T139" s="164"/>
      <c r="AT139" s="159" t="s">
        <v>133</v>
      </c>
      <c r="AU139" s="159" t="s">
        <v>103</v>
      </c>
      <c r="AV139" s="12" t="s">
        <v>103</v>
      </c>
      <c r="AW139" s="12" t="s">
        <v>3</v>
      </c>
      <c r="AX139" s="12" t="s">
        <v>80</v>
      </c>
      <c r="AY139" s="159" t="s">
        <v>124</v>
      </c>
    </row>
    <row r="140" spans="2:65" s="1" customFormat="1" ht="16.5" customHeight="1">
      <c r="B140" s="114"/>
      <c r="C140" s="144" t="s">
        <v>146</v>
      </c>
      <c r="D140" s="144" t="s">
        <v>127</v>
      </c>
      <c r="E140" s="145" t="s">
        <v>147</v>
      </c>
      <c r="F140" s="146" t="s">
        <v>148</v>
      </c>
      <c r="G140" s="147" t="s">
        <v>149</v>
      </c>
      <c r="H140" s="176"/>
      <c r="I140" s="149"/>
      <c r="J140" s="150">
        <f>ROUND(I140*H140,2)</f>
        <v>0</v>
      </c>
      <c r="K140" s="151"/>
      <c r="L140" s="29"/>
      <c r="M140" s="152" t="s">
        <v>1</v>
      </c>
      <c r="N140" s="113" t="s">
        <v>41</v>
      </c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AR140" s="155" t="s">
        <v>131</v>
      </c>
      <c r="AT140" s="155" t="s">
        <v>127</v>
      </c>
      <c r="AU140" s="155" t="s">
        <v>103</v>
      </c>
      <c r="AY140" s="14" t="s">
        <v>124</v>
      </c>
      <c r="BE140" s="156">
        <f>IF(N140="základná",J140,0)</f>
        <v>0</v>
      </c>
      <c r="BF140" s="156">
        <f>IF(N140="znížená",J140,0)</f>
        <v>0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4" t="s">
        <v>103</v>
      </c>
      <c r="BK140" s="156">
        <f>ROUND(I140*H140,2)</f>
        <v>0</v>
      </c>
      <c r="BL140" s="14" t="s">
        <v>131</v>
      </c>
      <c r="BM140" s="155" t="s">
        <v>150</v>
      </c>
    </row>
    <row r="141" spans="2:65" s="11" customFormat="1" ht="22.9" customHeight="1">
      <c r="B141" s="132"/>
      <c r="D141" s="133" t="s">
        <v>74</v>
      </c>
      <c r="E141" s="142" t="s">
        <v>151</v>
      </c>
      <c r="F141" s="142" t="s">
        <v>152</v>
      </c>
      <c r="I141" s="135"/>
      <c r="J141" s="143">
        <f>BK141</f>
        <v>0</v>
      </c>
      <c r="L141" s="132"/>
      <c r="M141" s="137"/>
      <c r="P141" s="138">
        <f>SUM(P142:P147)</f>
        <v>0</v>
      </c>
      <c r="R141" s="138">
        <f>SUM(R142:R147)</f>
        <v>6.11E-3</v>
      </c>
      <c r="T141" s="139">
        <f>SUM(T142:T147)</f>
        <v>6.4000000000000003E-3</v>
      </c>
      <c r="AR141" s="133" t="s">
        <v>103</v>
      </c>
      <c r="AT141" s="140" t="s">
        <v>74</v>
      </c>
      <c r="AU141" s="140" t="s">
        <v>80</v>
      </c>
      <c r="AY141" s="133" t="s">
        <v>124</v>
      </c>
      <c r="BK141" s="141">
        <f>SUM(BK142:BK147)</f>
        <v>0</v>
      </c>
    </row>
    <row r="142" spans="2:65" s="1" customFormat="1" ht="16.5" customHeight="1">
      <c r="B142" s="114"/>
      <c r="C142" s="144" t="s">
        <v>153</v>
      </c>
      <c r="D142" s="144" t="s">
        <v>127</v>
      </c>
      <c r="E142" s="145" t="s">
        <v>154</v>
      </c>
      <c r="F142" s="146" t="s">
        <v>155</v>
      </c>
      <c r="G142" s="147" t="s">
        <v>137</v>
      </c>
      <c r="H142" s="148">
        <v>2</v>
      </c>
      <c r="I142" s="149"/>
      <c r="J142" s="150">
        <f t="shared" ref="J142:J147" si="5">ROUND(I142*H142,2)</f>
        <v>0</v>
      </c>
      <c r="K142" s="151"/>
      <c r="L142" s="29"/>
      <c r="M142" s="152" t="s">
        <v>1</v>
      </c>
      <c r="N142" s="113" t="s">
        <v>41</v>
      </c>
      <c r="P142" s="153">
        <f t="shared" ref="P142:P147" si="6">O142*H142</f>
        <v>0</v>
      </c>
      <c r="Q142" s="153">
        <v>2.0000000000000002E-5</v>
      </c>
      <c r="R142" s="153">
        <f t="shared" ref="R142:R147" si="7">Q142*H142</f>
        <v>4.0000000000000003E-5</v>
      </c>
      <c r="S142" s="153">
        <v>3.2000000000000002E-3</v>
      </c>
      <c r="T142" s="154">
        <f t="shared" ref="T142:T147" si="8">S142*H142</f>
        <v>6.4000000000000003E-3</v>
      </c>
      <c r="AR142" s="155" t="s">
        <v>131</v>
      </c>
      <c r="AT142" s="155" t="s">
        <v>127</v>
      </c>
      <c r="AU142" s="155" t="s">
        <v>103</v>
      </c>
      <c r="AY142" s="14" t="s">
        <v>124</v>
      </c>
      <c r="BE142" s="156">
        <f t="shared" ref="BE142:BE147" si="9">IF(N142="základná",J142,0)</f>
        <v>0</v>
      </c>
      <c r="BF142" s="156">
        <f t="shared" ref="BF142:BF147" si="10">IF(N142="znížená",J142,0)</f>
        <v>0</v>
      </c>
      <c r="BG142" s="156">
        <f t="shared" ref="BG142:BG147" si="11">IF(N142="zákl. prenesená",J142,0)</f>
        <v>0</v>
      </c>
      <c r="BH142" s="156">
        <f t="shared" ref="BH142:BH147" si="12">IF(N142="zníž. prenesená",J142,0)</f>
        <v>0</v>
      </c>
      <c r="BI142" s="156">
        <f t="shared" ref="BI142:BI147" si="13">IF(N142="nulová",J142,0)</f>
        <v>0</v>
      </c>
      <c r="BJ142" s="14" t="s">
        <v>103</v>
      </c>
      <c r="BK142" s="156">
        <f t="shared" ref="BK142:BK147" si="14">ROUND(I142*H142,2)</f>
        <v>0</v>
      </c>
      <c r="BL142" s="14" t="s">
        <v>131</v>
      </c>
      <c r="BM142" s="155" t="s">
        <v>156</v>
      </c>
    </row>
    <row r="143" spans="2:65" s="1" customFormat="1" ht="16.5" customHeight="1">
      <c r="B143" s="114"/>
      <c r="C143" s="144" t="s">
        <v>157</v>
      </c>
      <c r="D143" s="144" t="s">
        <v>127</v>
      </c>
      <c r="E143" s="145" t="s">
        <v>158</v>
      </c>
      <c r="F143" s="146" t="s">
        <v>159</v>
      </c>
      <c r="G143" s="147" t="s">
        <v>137</v>
      </c>
      <c r="H143" s="148">
        <v>2.5</v>
      </c>
      <c r="I143" s="149"/>
      <c r="J143" s="150">
        <f t="shared" si="5"/>
        <v>0</v>
      </c>
      <c r="K143" s="151"/>
      <c r="L143" s="29"/>
      <c r="M143" s="152" t="s">
        <v>1</v>
      </c>
      <c r="N143" s="113" t="s">
        <v>41</v>
      </c>
      <c r="P143" s="153">
        <f t="shared" si="6"/>
        <v>0</v>
      </c>
      <c r="Q143" s="153">
        <v>1.9400000000000001E-3</v>
      </c>
      <c r="R143" s="153">
        <f t="shared" si="7"/>
        <v>4.8500000000000001E-3</v>
      </c>
      <c r="S143" s="153">
        <v>0</v>
      </c>
      <c r="T143" s="154">
        <f t="shared" si="8"/>
        <v>0</v>
      </c>
      <c r="AR143" s="155" t="s">
        <v>131</v>
      </c>
      <c r="AT143" s="155" t="s">
        <v>127</v>
      </c>
      <c r="AU143" s="155" t="s">
        <v>103</v>
      </c>
      <c r="AY143" s="14" t="s">
        <v>124</v>
      </c>
      <c r="BE143" s="156">
        <f t="shared" si="9"/>
        <v>0</v>
      </c>
      <c r="BF143" s="156">
        <f t="shared" si="10"/>
        <v>0</v>
      </c>
      <c r="BG143" s="156">
        <f t="shared" si="11"/>
        <v>0</v>
      </c>
      <c r="BH143" s="156">
        <f t="shared" si="12"/>
        <v>0</v>
      </c>
      <c r="BI143" s="156">
        <f t="shared" si="13"/>
        <v>0</v>
      </c>
      <c r="BJ143" s="14" t="s">
        <v>103</v>
      </c>
      <c r="BK143" s="156">
        <f t="shared" si="14"/>
        <v>0</v>
      </c>
      <c r="BL143" s="14" t="s">
        <v>131</v>
      </c>
      <c r="BM143" s="155" t="s">
        <v>160</v>
      </c>
    </row>
    <row r="144" spans="2:65" s="1" customFormat="1" ht="16.5" customHeight="1">
      <c r="B144" s="114"/>
      <c r="C144" s="144" t="s">
        <v>161</v>
      </c>
      <c r="D144" s="144" t="s">
        <v>127</v>
      </c>
      <c r="E144" s="145" t="s">
        <v>162</v>
      </c>
      <c r="F144" s="146" t="s">
        <v>163</v>
      </c>
      <c r="G144" s="147" t="s">
        <v>137</v>
      </c>
      <c r="H144" s="148">
        <v>2.5</v>
      </c>
      <c r="I144" s="149"/>
      <c r="J144" s="150">
        <f t="shared" si="5"/>
        <v>0</v>
      </c>
      <c r="K144" s="151"/>
      <c r="L144" s="29"/>
      <c r="M144" s="152" t="s">
        <v>1</v>
      </c>
      <c r="N144" s="113" t="s">
        <v>41</v>
      </c>
      <c r="P144" s="153">
        <f t="shared" si="6"/>
        <v>0</v>
      </c>
      <c r="Q144" s="153">
        <v>0</v>
      </c>
      <c r="R144" s="153">
        <f t="shared" si="7"/>
        <v>0</v>
      </c>
      <c r="S144" s="153">
        <v>0</v>
      </c>
      <c r="T144" s="154">
        <f t="shared" si="8"/>
        <v>0</v>
      </c>
      <c r="AR144" s="155" t="s">
        <v>131</v>
      </c>
      <c r="AT144" s="155" t="s">
        <v>127</v>
      </c>
      <c r="AU144" s="155" t="s">
        <v>103</v>
      </c>
      <c r="AY144" s="14" t="s">
        <v>124</v>
      </c>
      <c r="BE144" s="156">
        <f t="shared" si="9"/>
        <v>0</v>
      </c>
      <c r="BF144" s="156">
        <f t="shared" si="10"/>
        <v>0</v>
      </c>
      <c r="BG144" s="156">
        <f t="shared" si="11"/>
        <v>0</v>
      </c>
      <c r="BH144" s="156">
        <f t="shared" si="12"/>
        <v>0</v>
      </c>
      <c r="BI144" s="156">
        <f t="shared" si="13"/>
        <v>0</v>
      </c>
      <c r="BJ144" s="14" t="s">
        <v>103</v>
      </c>
      <c r="BK144" s="156">
        <f t="shared" si="14"/>
        <v>0</v>
      </c>
      <c r="BL144" s="14" t="s">
        <v>131</v>
      </c>
      <c r="BM144" s="155" t="s">
        <v>164</v>
      </c>
    </row>
    <row r="145" spans="2:65" s="1" customFormat="1" ht="16.5" customHeight="1">
      <c r="B145" s="114"/>
      <c r="C145" s="144" t="s">
        <v>165</v>
      </c>
      <c r="D145" s="144" t="s">
        <v>127</v>
      </c>
      <c r="E145" s="145" t="s">
        <v>166</v>
      </c>
      <c r="F145" s="146" t="s">
        <v>167</v>
      </c>
      <c r="G145" s="147" t="s">
        <v>168</v>
      </c>
      <c r="H145" s="148">
        <v>2</v>
      </c>
      <c r="I145" s="149"/>
      <c r="J145" s="150">
        <f t="shared" si="5"/>
        <v>0</v>
      </c>
      <c r="K145" s="151"/>
      <c r="L145" s="29"/>
      <c r="M145" s="152" t="s">
        <v>1</v>
      </c>
      <c r="N145" s="113" t="s">
        <v>41</v>
      </c>
      <c r="P145" s="153">
        <f t="shared" si="6"/>
        <v>0</v>
      </c>
      <c r="Q145" s="153">
        <v>6.0999999999999997E-4</v>
      </c>
      <c r="R145" s="153">
        <f t="shared" si="7"/>
        <v>1.2199999999999999E-3</v>
      </c>
      <c r="S145" s="153">
        <v>0</v>
      </c>
      <c r="T145" s="154">
        <f t="shared" si="8"/>
        <v>0</v>
      </c>
      <c r="AR145" s="155" t="s">
        <v>131</v>
      </c>
      <c r="AT145" s="155" t="s">
        <v>127</v>
      </c>
      <c r="AU145" s="155" t="s">
        <v>103</v>
      </c>
      <c r="AY145" s="14" t="s">
        <v>124</v>
      </c>
      <c r="BE145" s="156">
        <f t="shared" si="9"/>
        <v>0</v>
      </c>
      <c r="BF145" s="156">
        <f t="shared" si="10"/>
        <v>0</v>
      </c>
      <c r="BG145" s="156">
        <f t="shared" si="11"/>
        <v>0</v>
      </c>
      <c r="BH145" s="156">
        <f t="shared" si="12"/>
        <v>0</v>
      </c>
      <c r="BI145" s="156">
        <f t="shared" si="13"/>
        <v>0</v>
      </c>
      <c r="BJ145" s="14" t="s">
        <v>103</v>
      </c>
      <c r="BK145" s="156">
        <f t="shared" si="14"/>
        <v>0</v>
      </c>
      <c r="BL145" s="14" t="s">
        <v>131</v>
      </c>
      <c r="BM145" s="155" t="s">
        <v>169</v>
      </c>
    </row>
    <row r="146" spans="2:65" s="1" customFormat="1" ht="21.75" customHeight="1">
      <c r="B146" s="114"/>
      <c r="C146" s="144" t="s">
        <v>170</v>
      </c>
      <c r="D146" s="144" t="s">
        <v>127</v>
      </c>
      <c r="E146" s="145" t="s">
        <v>171</v>
      </c>
      <c r="F146" s="146" t="s">
        <v>172</v>
      </c>
      <c r="G146" s="147" t="s">
        <v>173</v>
      </c>
      <c r="H146" s="148">
        <v>6.0000000000000001E-3</v>
      </c>
      <c r="I146" s="149"/>
      <c r="J146" s="150">
        <f t="shared" si="5"/>
        <v>0</v>
      </c>
      <c r="K146" s="151"/>
      <c r="L146" s="29"/>
      <c r="M146" s="152" t="s">
        <v>1</v>
      </c>
      <c r="N146" s="113" t="s">
        <v>41</v>
      </c>
      <c r="P146" s="153">
        <f t="shared" si="6"/>
        <v>0</v>
      </c>
      <c r="Q146" s="153">
        <v>0</v>
      </c>
      <c r="R146" s="153">
        <f t="shared" si="7"/>
        <v>0</v>
      </c>
      <c r="S146" s="153">
        <v>0</v>
      </c>
      <c r="T146" s="154">
        <f t="shared" si="8"/>
        <v>0</v>
      </c>
      <c r="AR146" s="155" t="s">
        <v>131</v>
      </c>
      <c r="AT146" s="155" t="s">
        <v>127</v>
      </c>
      <c r="AU146" s="155" t="s">
        <v>103</v>
      </c>
      <c r="AY146" s="14" t="s">
        <v>124</v>
      </c>
      <c r="BE146" s="156">
        <f t="shared" si="9"/>
        <v>0</v>
      </c>
      <c r="BF146" s="156">
        <f t="shared" si="10"/>
        <v>0</v>
      </c>
      <c r="BG146" s="156">
        <f t="shared" si="11"/>
        <v>0</v>
      </c>
      <c r="BH146" s="156">
        <f t="shared" si="12"/>
        <v>0</v>
      </c>
      <c r="BI146" s="156">
        <f t="shared" si="13"/>
        <v>0</v>
      </c>
      <c r="BJ146" s="14" t="s">
        <v>103</v>
      </c>
      <c r="BK146" s="156">
        <f t="shared" si="14"/>
        <v>0</v>
      </c>
      <c r="BL146" s="14" t="s">
        <v>131</v>
      </c>
      <c r="BM146" s="155" t="s">
        <v>174</v>
      </c>
    </row>
    <row r="147" spans="2:65" s="1" customFormat="1" ht="16.5" customHeight="1">
      <c r="B147" s="114"/>
      <c r="C147" s="144" t="s">
        <v>175</v>
      </c>
      <c r="D147" s="144" t="s">
        <v>127</v>
      </c>
      <c r="E147" s="145" t="s">
        <v>176</v>
      </c>
      <c r="F147" s="146" t="s">
        <v>177</v>
      </c>
      <c r="G147" s="147" t="s">
        <v>149</v>
      </c>
      <c r="H147" s="176"/>
      <c r="I147" s="149"/>
      <c r="J147" s="150">
        <f t="shared" si="5"/>
        <v>0</v>
      </c>
      <c r="K147" s="151"/>
      <c r="L147" s="29"/>
      <c r="M147" s="152" t="s">
        <v>1</v>
      </c>
      <c r="N147" s="113" t="s">
        <v>41</v>
      </c>
      <c r="P147" s="153">
        <f t="shared" si="6"/>
        <v>0</v>
      </c>
      <c r="Q147" s="153">
        <v>0</v>
      </c>
      <c r="R147" s="153">
        <f t="shared" si="7"/>
        <v>0</v>
      </c>
      <c r="S147" s="153">
        <v>0</v>
      </c>
      <c r="T147" s="154">
        <f t="shared" si="8"/>
        <v>0</v>
      </c>
      <c r="AR147" s="155" t="s">
        <v>131</v>
      </c>
      <c r="AT147" s="155" t="s">
        <v>127</v>
      </c>
      <c r="AU147" s="155" t="s">
        <v>103</v>
      </c>
      <c r="AY147" s="14" t="s">
        <v>124</v>
      </c>
      <c r="BE147" s="156">
        <f t="shared" si="9"/>
        <v>0</v>
      </c>
      <c r="BF147" s="156">
        <f t="shared" si="10"/>
        <v>0</v>
      </c>
      <c r="BG147" s="156">
        <f t="shared" si="11"/>
        <v>0</v>
      </c>
      <c r="BH147" s="156">
        <f t="shared" si="12"/>
        <v>0</v>
      </c>
      <c r="BI147" s="156">
        <f t="shared" si="13"/>
        <v>0</v>
      </c>
      <c r="BJ147" s="14" t="s">
        <v>103</v>
      </c>
      <c r="BK147" s="156">
        <f t="shared" si="14"/>
        <v>0</v>
      </c>
      <c r="BL147" s="14" t="s">
        <v>131</v>
      </c>
      <c r="BM147" s="155" t="s">
        <v>178</v>
      </c>
    </row>
    <row r="148" spans="2:65" s="11" customFormat="1" ht="22.9" customHeight="1">
      <c r="B148" s="132"/>
      <c r="D148" s="133" t="s">
        <v>74</v>
      </c>
      <c r="E148" s="142" t="s">
        <v>179</v>
      </c>
      <c r="F148" s="142" t="s">
        <v>180</v>
      </c>
      <c r="I148" s="135"/>
      <c r="J148" s="143">
        <f>BK148</f>
        <v>0</v>
      </c>
      <c r="L148" s="132"/>
      <c r="M148" s="137"/>
      <c r="P148" s="138">
        <f>SUM(P149:P154)</f>
        <v>0</v>
      </c>
      <c r="R148" s="138">
        <f>SUM(R149:R154)</f>
        <v>2.0599999999999998E-3</v>
      </c>
      <c r="T148" s="139">
        <f>SUM(T149:T154)</f>
        <v>8.9999999999999998E-4</v>
      </c>
      <c r="AR148" s="133" t="s">
        <v>103</v>
      </c>
      <c r="AT148" s="140" t="s">
        <v>74</v>
      </c>
      <c r="AU148" s="140" t="s">
        <v>80</v>
      </c>
      <c r="AY148" s="133" t="s">
        <v>124</v>
      </c>
      <c r="BK148" s="141">
        <f>SUM(BK149:BK154)</f>
        <v>0</v>
      </c>
    </row>
    <row r="149" spans="2:65" s="1" customFormat="1" ht="16.5" customHeight="1">
      <c r="B149" s="114"/>
      <c r="C149" s="144" t="s">
        <v>181</v>
      </c>
      <c r="D149" s="144" t="s">
        <v>127</v>
      </c>
      <c r="E149" s="145" t="s">
        <v>182</v>
      </c>
      <c r="F149" s="146" t="s">
        <v>183</v>
      </c>
      <c r="G149" s="147" t="s">
        <v>168</v>
      </c>
      <c r="H149" s="148">
        <v>2</v>
      </c>
      <c r="I149" s="149"/>
      <c r="J149" s="150">
        <f t="shared" ref="J149:J154" si="15">ROUND(I149*H149,2)</f>
        <v>0</v>
      </c>
      <c r="K149" s="151"/>
      <c r="L149" s="29"/>
      <c r="M149" s="152" t="s">
        <v>1</v>
      </c>
      <c r="N149" s="113" t="s">
        <v>41</v>
      </c>
      <c r="P149" s="153">
        <f t="shared" ref="P149:P154" si="16">O149*H149</f>
        <v>0</v>
      </c>
      <c r="Q149" s="153">
        <v>4.0000000000000003E-5</v>
      </c>
      <c r="R149" s="153">
        <f t="shared" ref="R149:R154" si="17">Q149*H149</f>
        <v>8.0000000000000007E-5</v>
      </c>
      <c r="S149" s="153">
        <v>4.4999999999999999E-4</v>
      </c>
      <c r="T149" s="154">
        <f t="shared" ref="T149:T154" si="18">S149*H149</f>
        <v>8.9999999999999998E-4</v>
      </c>
      <c r="AR149" s="155" t="s">
        <v>131</v>
      </c>
      <c r="AT149" s="155" t="s">
        <v>127</v>
      </c>
      <c r="AU149" s="155" t="s">
        <v>103</v>
      </c>
      <c r="AY149" s="14" t="s">
        <v>124</v>
      </c>
      <c r="BE149" s="156">
        <f t="shared" ref="BE149:BE154" si="19">IF(N149="základná",J149,0)</f>
        <v>0</v>
      </c>
      <c r="BF149" s="156">
        <f t="shared" ref="BF149:BF154" si="20">IF(N149="znížená",J149,0)</f>
        <v>0</v>
      </c>
      <c r="BG149" s="156">
        <f t="shared" ref="BG149:BG154" si="21">IF(N149="zákl. prenesená",J149,0)</f>
        <v>0</v>
      </c>
      <c r="BH149" s="156">
        <f t="shared" ref="BH149:BH154" si="22">IF(N149="zníž. prenesená",J149,0)</f>
        <v>0</v>
      </c>
      <c r="BI149" s="156">
        <f t="shared" ref="BI149:BI154" si="23">IF(N149="nulová",J149,0)</f>
        <v>0</v>
      </c>
      <c r="BJ149" s="14" t="s">
        <v>103</v>
      </c>
      <c r="BK149" s="156">
        <f t="shared" ref="BK149:BK154" si="24">ROUND(I149*H149,2)</f>
        <v>0</v>
      </c>
      <c r="BL149" s="14" t="s">
        <v>131</v>
      </c>
      <c r="BM149" s="155" t="s">
        <v>184</v>
      </c>
    </row>
    <row r="150" spans="2:65" s="1" customFormat="1" ht="16.5" customHeight="1">
      <c r="B150" s="114"/>
      <c r="C150" s="144" t="s">
        <v>185</v>
      </c>
      <c r="D150" s="144" t="s">
        <v>127</v>
      </c>
      <c r="E150" s="145" t="s">
        <v>186</v>
      </c>
      <c r="F150" s="146" t="s">
        <v>187</v>
      </c>
      <c r="G150" s="147" t="s">
        <v>168</v>
      </c>
      <c r="H150" s="148">
        <v>2</v>
      </c>
      <c r="I150" s="149"/>
      <c r="J150" s="150">
        <f t="shared" si="15"/>
        <v>0</v>
      </c>
      <c r="K150" s="151"/>
      <c r="L150" s="29"/>
      <c r="M150" s="152" t="s">
        <v>1</v>
      </c>
      <c r="N150" s="113" t="s">
        <v>41</v>
      </c>
      <c r="P150" s="153">
        <f t="shared" si="16"/>
        <v>0</v>
      </c>
      <c r="Q150" s="153">
        <v>4.8999999999999998E-4</v>
      </c>
      <c r="R150" s="153">
        <f t="shared" si="17"/>
        <v>9.7999999999999997E-4</v>
      </c>
      <c r="S150" s="153">
        <v>0</v>
      </c>
      <c r="T150" s="154">
        <f t="shared" si="18"/>
        <v>0</v>
      </c>
      <c r="AR150" s="155" t="s">
        <v>131</v>
      </c>
      <c r="AT150" s="155" t="s">
        <v>127</v>
      </c>
      <c r="AU150" s="155" t="s">
        <v>103</v>
      </c>
      <c r="AY150" s="14" t="s">
        <v>124</v>
      </c>
      <c r="BE150" s="156">
        <f t="shared" si="19"/>
        <v>0</v>
      </c>
      <c r="BF150" s="156">
        <f t="shared" si="20"/>
        <v>0</v>
      </c>
      <c r="BG150" s="156">
        <f t="shared" si="21"/>
        <v>0</v>
      </c>
      <c r="BH150" s="156">
        <f t="shared" si="22"/>
        <v>0</v>
      </c>
      <c r="BI150" s="156">
        <f t="shared" si="23"/>
        <v>0</v>
      </c>
      <c r="BJ150" s="14" t="s">
        <v>103</v>
      </c>
      <c r="BK150" s="156">
        <f t="shared" si="24"/>
        <v>0</v>
      </c>
      <c r="BL150" s="14" t="s">
        <v>131</v>
      </c>
      <c r="BM150" s="155" t="s">
        <v>188</v>
      </c>
    </row>
    <row r="151" spans="2:65" s="1" customFormat="1" ht="16.5" customHeight="1">
      <c r="B151" s="114"/>
      <c r="C151" s="144" t="s">
        <v>189</v>
      </c>
      <c r="D151" s="144" t="s">
        <v>127</v>
      </c>
      <c r="E151" s="145" t="s">
        <v>190</v>
      </c>
      <c r="F151" s="146" t="s">
        <v>191</v>
      </c>
      <c r="G151" s="147" t="s">
        <v>168</v>
      </c>
      <c r="H151" s="148">
        <v>2</v>
      </c>
      <c r="I151" s="149"/>
      <c r="J151" s="150">
        <f t="shared" si="15"/>
        <v>0</v>
      </c>
      <c r="K151" s="151"/>
      <c r="L151" s="29"/>
      <c r="M151" s="152" t="s">
        <v>1</v>
      </c>
      <c r="N151" s="113" t="s">
        <v>41</v>
      </c>
      <c r="P151" s="153">
        <f t="shared" si="16"/>
        <v>0</v>
      </c>
      <c r="Q151" s="153">
        <v>2.4000000000000001E-4</v>
      </c>
      <c r="R151" s="153">
        <f t="shared" si="17"/>
        <v>4.8000000000000001E-4</v>
      </c>
      <c r="S151" s="153">
        <v>0</v>
      </c>
      <c r="T151" s="154">
        <f t="shared" si="18"/>
        <v>0</v>
      </c>
      <c r="AR151" s="155" t="s">
        <v>131</v>
      </c>
      <c r="AT151" s="155" t="s">
        <v>127</v>
      </c>
      <c r="AU151" s="155" t="s">
        <v>103</v>
      </c>
      <c r="AY151" s="14" t="s">
        <v>124</v>
      </c>
      <c r="BE151" s="156">
        <f t="shared" si="19"/>
        <v>0</v>
      </c>
      <c r="BF151" s="156">
        <f t="shared" si="20"/>
        <v>0</v>
      </c>
      <c r="BG151" s="156">
        <f t="shared" si="21"/>
        <v>0</v>
      </c>
      <c r="BH151" s="156">
        <f t="shared" si="22"/>
        <v>0</v>
      </c>
      <c r="BI151" s="156">
        <f t="shared" si="23"/>
        <v>0</v>
      </c>
      <c r="BJ151" s="14" t="s">
        <v>103</v>
      </c>
      <c r="BK151" s="156">
        <f t="shared" si="24"/>
        <v>0</v>
      </c>
      <c r="BL151" s="14" t="s">
        <v>131</v>
      </c>
      <c r="BM151" s="155" t="s">
        <v>192</v>
      </c>
    </row>
    <row r="152" spans="2:65" s="1" customFormat="1" ht="16.5" customHeight="1">
      <c r="B152" s="114"/>
      <c r="C152" s="144" t="s">
        <v>193</v>
      </c>
      <c r="D152" s="144" t="s">
        <v>127</v>
      </c>
      <c r="E152" s="145" t="s">
        <v>194</v>
      </c>
      <c r="F152" s="146" t="s">
        <v>195</v>
      </c>
      <c r="G152" s="147" t="s">
        <v>168</v>
      </c>
      <c r="H152" s="148">
        <v>2</v>
      </c>
      <c r="I152" s="149"/>
      <c r="J152" s="150">
        <f t="shared" si="15"/>
        <v>0</v>
      </c>
      <c r="K152" s="151"/>
      <c r="L152" s="29"/>
      <c r="M152" s="152" t="s">
        <v>1</v>
      </c>
      <c r="N152" s="113" t="s">
        <v>41</v>
      </c>
      <c r="P152" s="153">
        <f t="shared" si="16"/>
        <v>0</v>
      </c>
      <c r="Q152" s="153">
        <v>2.5999999999999998E-4</v>
      </c>
      <c r="R152" s="153">
        <f t="shared" si="17"/>
        <v>5.1999999999999995E-4</v>
      </c>
      <c r="S152" s="153">
        <v>0</v>
      </c>
      <c r="T152" s="154">
        <f t="shared" si="18"/>
        <v>0</v>
      </c>
      <c r="AR152" s="155" t="s">
        <v>131</v>
      </c>
      <c r="AT152" s="155" t="s">
        <v>127</v>
      </c>
      <c r="AU152" s="155" t="s">
        <v>103</v>
      </c>
      <c r="AY152" s="14" t="s">
        <v>124</v>
      </c>
      <c r="BE152" s="156">
        <f t="shared" si="19"/>
        <v>0</v>
      </c>
      <c r="BF152" s="156">
        <f t="shared" si="20"/>
        <v>0</v>
      </c>
      <c r="BG152" s="156">
        <f t="shared" si="21"/>
        <v>0</v>
      </c>
      <c r="BH152" s="156">
        <f t="shared" si="22"/>
        <v>0</v>
      </c>
      <c r="BI152" s="156">
        <f t="shared" si="23"/>
        <v>0</v>
      </c>
      <c r="BJ152" s="14" t="s">
        <v>103</v>
      </c>
      <c r="BK152" s="156">
        <f t="shared" si="24"/>
        <v>0</v>
      </c>
      <c r="BL152" s="14" t="s">
        <v>131</v>
      </c>
      <c r="BM152" s="155" t="s">
        <v>196</v>
      </c>
    </row>
    <row r="153" spans="2:65" s="1" customFormat="1" ht="16.5" customHeight="1">
      <c r="B153" s="114"/>
      <c r="C153" s="144" t="s">
        <v>197</v>
      </c>
      <c r="D153" s="144" t="s">
        <v>127</v>
      </c>
      <c r="E153" s="145" t="s">
        <v>198</v>
      </c>
      <c r="F153" s="146" t="s">
        <v>199</v>
      </c>
      <c r="G153" s="147" t="s">
        <v>173</v>
      </c>
      <c r="H153" s="148">
        <v>1E-3</v>
      </c>
      <c r="I153" s="149"/>
      <c r="J153" s="150">
        <f t="shared" si="15"/>
        <v>0</v>
      </c>
      <c r="K153" s="151"/>
      <c r="L153" s="29"/>
      <c r="M153" s="152" t="s">
        <v>1</v>
      </c>
      <c r="N153" s="113" t="s">
        <v>41</v>
      </c>
      <c r="P153" s="153">
        <f t="shared" si="16"/>
        <v>0</v>
      </c>
      <c r="Q153" s="153">
        <v>0</v>
      </c>
      <c r="R153" s="153">
        <f t="shared" si="17"/>
        <v>0</v>
      </c>
      <c r="S153" s="153">
        <v>0</v>
      </c>
      <c r="T153" s="154">
        <f t="shared" si="18"/>
        <v>0</v>
      </c>
      <c r="AR153" s="155" t="s">
        <v>131</v>
      </c>
      <c r="AT153" s="155" t="s">
        <v>127</v>
      </c>
      <c r="AU153" s="155" t="s">
        <v>103</v>
      </c>
      <c r="AY153" s="14" t="s">
        <v>124</v>
      </c>
      <c r="BE153" s="156">
        <f t="shared" si="19"/>
        <v>0</v>
      </c>
      <c r="BF153" s="156">
        <f t="shared" si="20"/>
        <v>0</v>
      </c>
      <c r="BG153" s="156">
        <f t="shared" si="21"/>
        <v>0</v>
      </c>
      <c r="BH153" s="156">
        <f t="shared" si="22"/>
        <v>0</v>
      </c>
      <c r="BI153" s="156">
        <f t="shared" si="23"/>
        <v>0</v>
      </c>
      <c r="BJ153" s="14" t="s">
        <v>103</v>
      </c>
      <c r="BK153" s="156">
        <f t="shared" si="24"/>
        <v>0</v>
      </c>
      <c r="BL153" s="14" t="s">
        <v>131</v>
      </c>
      <c r="BM153" s="155" t="s">
        <v>200</v>
      </c>
    </row>
    <row r="154" spans="2:65" s="1" customFormat="1" ht="16.5" customHeight="1">
      <c r="B154" s="114"/>
      <c r="C154" s="144" t="s">
        <v>131</v>
      </c>
      <c r="D154" s="144" t="s">
        <v>127</v>
      </c>
      <c r="E154" s="145" t="s">
        <v>201</v>
      </c>
      <c r="F154" s="146" t="s">
        <v>202</v>
      </c>
      <c r="G154" s="147" t="s">
        <v>149</v>
      </c>
      <c r="H154" s="176"/>
      <c r="I154" s="149"/>
      <c r="J154" s="150">
        <f t="shared" si="15"/>
        <v>0</v>
      </c>
      <c r="K154" s="151"/>
      <c r="L154" s="29"/>
      <c r="M154" s="152" t="s">
        <v>1</v>
      </c>
      <c r="N154" s="113" t="s">
        <v>41</v>
      </c>
      <c r="P154" s="153">
        <f t="shared" si="16"/>
        <v>0</v>
      </c>
      <c r="Q154" s="153">
        <v>0</v>
      </c>
      <c r="R154" s="153">
        <f t="shared" si="17"/>
        <v>0</v>
      </c>
      <c r="S154" s="153">
        <v>0</v>
      </c>
      <c r="T154" s="154">
        <f t="shared" si="18"/>
        <v>0</v>
      </c>
      <c r="AR154" s="155" t="s">
        <v>131</v>
      </c>
      <c r="AT154" s="155" t="s">
        <v>127</v>
      </c>
      <c r="AU154" s="155" t="s">
        <v>103</v>
      </c>
      <c r="AY154" s="14" t="s">
        <v>124</v>
      </c>
      <c r="BE154" s="156">
        <f t="shared" si="19"/>
        <v>0</v>
      </c>
      <c r="BF154" s="156">
        <f t="shared" si="20"/>
        <v>0</v>
      </c>
      <c r="BG154" s="156">
        <f t="shared" si="21"/>
        <v>0</v>
      </c>
      <c r="BH154" s="156">
        <f t="shared" si="22"/>
        <v>0</v>
      </c>
      <c r="BI154" s="156">
        <f t="shared" si="23"/>
        <v>0</v>
      </c>
      <c r="BJ154" s="14" t="s">
        <v>103</v>
      </c>
      <c r="BK154" s="156">
        <f t="shared" si="24"/>
        <v>0</v>
      </c>
      <c r="BL154" s="14" t="s">
        <v>131</v>
      </c>
      <c r="BM154" s="155" t="s">
        <v>203</v>
      </c>
    </row>
    <row r="155" spans="2:65" s="11" customFormat="1" ht="22.9" customHeight="1">
      <c r="B155" s="132"/>
      <c r="D155" s="133" t="s">
        <v>74</v>
      </c>
      <c r="E155" s="142" t="s">
        <v>204</v>
      </c>
      <c r="F155" s="142" t="s">
        <v>205</v>
      </c>
      <c r="I155" s="135"/>
      <c r="J155" s="143">
        <f>BK155</f>
        <v>0</v>
      </c>
      <c r="L155" s="132"/>
      <c r="M155" s="137"/>
      <c r="P155" s="138">
        <f>SUM(P156:P157)</f>
        <v>0</v>
      </c>
      <c r="R155" s="138">
        <f>SUM(R156:R157)</f>
        <v>2.2499999999999997E-4</v>
      </c>
      <c r="T155" s="139">
        <f>SUM(T156:T157)</f>
        <v>0</v>
      </c>
      <c r="AR155" s="133" t="s">
        <v>103</v>
      </c>
      <c r="AT155" s="140" t="s">
        <v>74</v>
      </c>
      <c r="AU155" s="140" t="s">
        <v>80</v>
      </c>
      <c r="AY155" s="133" t="s">
        <v>124</v>
      </c>
      <c r="BK155" s="141">
        <f>SUM(BK156:BK157)</f>
        <v>0</v>
      </c>
    </row>
    <row r="156" spans="2:65" s="1" customFormat="1" ht="21.75" customHeight="1">
      <c r="B156" s="114"/>
      <c r="C156" s="144" t="s">
        <v>206</v>
      </c>
      <c r="D156" s="144" t="s">
        <v>127</v>
      </c>
      <c r="E156" s="145" t="s">
        <v>207</v>
      </c>
      <c r="F156" s="146" t="s">
        <v>208</v>
      </c>
      <c r="G156" s="147" t="s">
        <v>137</v>
      </c>
      <c r="H156" s="148">
        <v>2.5</v>
      </c>
      <c r="I156" s="149"/>
      <c r="J156" s="150">
        <f>ROUND(I156*H156,2)</f>
        <v>0</v>
      </c>
      <c r="K156" s="151"/>
      <c r="L156" s="29"/>
      <c r="M156" s="152" t="s">
        <v>1</v>
      </c>
      <c r="N156" s="113" t="s">
        <v>41</v>
      </c>
      <c r="P156" s="153">
        <f>O156*H156</f>
        <v>0</v>
      </c>
      <c r="Q156" s="153">
        <v>6.9999999999999994E-5</v>
      </c>
      <c r="R156" s="153">
        <f>Q156*H156</f>
        <v>1.7499999999999997E-4</v>
      </c>
      <c r="S156" s="153">
        <v>0</v>
      </c>
      <c r="T156" s="154">
        <f>S156*H156</f>
        <v>0</v>
      </c>
      <c r="AR156" s="155" t="s">
        <v>131</v>
      </c>
      <c r="AT156" s="155" t="s">
        <v>127</v>
      </c>
      <c r="AU156" s="155" t="s">
        <v>103</v>
      </c>
      <c r="AY156" s="14" t="s">
        <v>124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4" t="s">
        <v>103</v>
      </c>
      <c r="BK156" s="156">
        <f>ROUND(I156*H156,2)</f>
        <v>0</v>
      </c>
      <c r="BL156" s="14" t="s">
        <v>131</v>
      </c>
      <c r="BM156" s="155" t="s">
        <v>209</v>
      </c>
    </row>
    <row r="157" spans="2:65" s="1" customFormat="1" ht="16.5" customHeight="1">
      <c r="B157" s="114"/>
      <c r="C157" s="144" t="s">
        <v>210</v>
      </c>
      <c r="D157" s="144" t="s">
        <v>127</v>
      </c>
      <c r="E157" s="145" t="s">
        <v>211</v>
      </c>
      <c r="F157" s="146" t="s">
        <v>212</v>
      </c>
      <c r="G157" s="147" t="s">
        <v>137</v>
      </c>
      <c r="H157" s="148">
        <v>2.5</v>
      </c>
      <c r="I157" s="149"/>
      <c r="J157" s="150">
        <f>ROUND(I157*H157,2)</f>
        <v>0</v>
      </c>
      <c r="K157" s="151"/>
      <c r="L157" s="29"/>
      <c r="M157" s="152" t="s">
        <v>1</v>
      </c>
      <c r="N157" s="113" t="s">
        <v>41</v>
      </c>
      <c r="P157" s="153">
        <f>O157*H157</f>
        <v>0</v>
      </c>
      <c r="Q157" s="153">
        <v>2.0000000000000002E-5</v>
      </c>
      <c r="R157" s="153">
        <f>Q157*H157</f>
        <v>5.0000000000000002E-5</v>
      </c>
      <c r="S157" s="153">
        <v>0</v>
      </c>
      <c r="T157" s="154">
        <f>S157*H157</f>
        <v>0</v>
      </c>
      <c r="AR157" s="155" t="s">
        <v>131</v>
      </c>
      <c r="AT157" s="155" t="s">
        <v>127</v>
      </c>
      <c r="AU157" s="155" t="s">
        <v>103</v>
      </c>
      <c r="AY157" s="14" t="s">
        <v>124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4" t="s">
        <v>103</v>
      </c>
      <c r="BK157" s="156">
        <f>ROUND(I157*H157,2)</f>
        <v>0</v>
      </c>
      <c r="BL157" s="14" t="s">
        <v>131</v>
      </c>
      <c r="BM157" s="155" t="s">
        <v>213</v>
      </c>
    </row>
    <row r="158" spans="2:65" s="11" customFormat="1" ht="25.9" customHeight="1">
      <c r="B158" s="132"/>
      <c r="D158" s="133" t="s">
        <v>74</v>
      </c>
      <c r="E158" s="134" t="s">
        <v>214</v>
      </c>
      <c r="F158" s="134" t="s">
        <v>215</v>
      </c>
      <c r="I158" s="135"/>
      <c r="J158" s="136">
        <f>BK158</f>
        <v>0</v>
      </c>
      <c r="L158" s="132"/>
      <c r="M158" s="137"/>
      <c r="P158" s="138">
        <f>SUM(P159:P160)</f>
        <v>0</v>
      </c>
      <c r="R158" s="138">
        <f>SUM(R159:R160)</f>
        <v>0</v>
      </c>
      <c r="T158" s="139">
        <f>SUM(T159:T160)</f>
        <v>0</v>
      </c>
      <c r="AR158" s="133" t="s">
        <v>146</v>
      </c>
      <c r="AT158" s="140" t="s">
        <v>74</v>
      </c>
      <c r="AU158" s="140" t="s">
        <v>75</v>
      </c>
      <c r="AY158" s="133" t="s">
        <v>124</v>
      </c>
      <c r="BK158" s="141">
        <f>SUM(BK159:BK160)</f>
        <v>0</v>
      </c>
    </row>
    <row r="159" spans="2:65" s="1" customFormat="1" ht="16.5" customHeight="1">
      <c r="B159" s="114"/>
      <c r="C159" s="144" t="s">
        <v>216</v>
      </c>
      <c r="D159" s="144" t="s">
        <v>127</v>
      </c>
      <c r="E159" s="145" t="s">
        <v>217</v>
      </c>
      <c r="F159" s="146" t="s">
        <v>224</v>
      </c>
      <c r="G159" s="147" t="s">
        <v>218</v>
      </c>
      <c r="H159" s="148">
        <v>8</v>
      </c>
      <c r="I159" s="149"/>
      <c r="J159" s="150">
        <f>ROUND(I159*H159,2)</f>
        <v>0</v>
      </c>
      <c r="K159" s="151"/>
      <c r="L159" s="29"/>
      <c r="M159" s="152" t="s">
        <v>1</v>
      </c>
      <c r="N159" s="113" t="s">
        <v>41</v>
      </c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AR159" s="155" t="s">
        <v>219</v>
      </c>
      <c r="AT159" s="155" t="s">
        <v>127</v>
      </c>
      <c r="AU159" s="155" t="s">
        <v>80</v>
      </c>
      <c r="AY159" s="14" t="s">
        <v>124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4" t="s">
        <v>103</v>
      </c>
      <c r="BK159" s="156">
        <f>ROUND(I159*H159,2)</f>
        <v>0</v>
      </c>
      <c r="BL159" s="14" t="s">
        <v>219</v>
      </c>
      <c r="BM159" s="155" t="s">
        <v>220</v>
      </c>
    </row>
    <row r="160" spans="2:65" s="1" customFormat="1" ht="16.5" customHeight="1">
      <c r="B160" s="114"/>
      <c r="C160" s="144" t="s">
        <v>7</v>
      </c>
      <c r="D160" s="144" t="s">
        <v>127</v>
      </c>
      <c r="E160" s="145" t="s">
        <v>221</v>
      </c>
      <c r="F160" s="146" t="s">
        <v>225</v>
      </c>
      <c r="G160" s="147" t="s">
        <v>218</v>
      </c>
      <c r="H160" s="148">
        <v>24</v>
      </c>
      <c r="I160" s="149"/>
      <c r="J160" s="150">
        <f>ROUND(I160*H160,2)</f>
        <v>0</v>
      </c>
      <c r="K160" s="151"/>
      <c r="L160" s="29"/>
      <c r="M160" s="177" t="s">
        <v>1</v>
      </c>
      <c r="N160" s="178" t="s">
        <v>41</v>
      </c>
      <c r="O160" s="179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AR160" s="155" t="s">
        <v>219</v>
      </c>
      <c r="AT160" s="155" t="s">
        <v>127</v>
      </c>
      <c r="AU160" s="155" t="s">
        <v>80</v>
      </c>
      <c r="AY160" s="14" t="s">
        <v>124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4" t="s">
        <v>103</v>
      </c>
      <c r="BK160" s="156">
        <f>ROUND(I160*H160,2)</f>
        <v>0</v>
      </c>
      <c r="BL160" s="14" t="s">
        <v>219</v>
      </c>
      <c r="BM160" s="155" t="s">
        <v>222</v>
      </c>
    </row>
    <row r="161" spans="2:12" s="1" customFormat="1" ht="6.95" customHeight="1">
      <c r="B161" s="42"/>
      <c r="C161" s="43"/>
      <c r="D161" s="43"/>
      <c r="E161" s="43"/>
      <c r="F161" s="43"/>
      <c r="G161" s="43"/>
      <c r="H161" s="43"/>
      <c r="I161" s="43"/>
      <c r="J161" s="43"/>
      <c r="K161" s="43"/>
      <c r="L161" s="29"/>
    </row>
  </sheetData>
  <autoFilter ref="C131:K160" xr:uid="{00000000-0009-0000-0000-000001000000}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95" fitToHeight="100" orientation="landscape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1 - Stavebné úpravy ANGIA...</vt:lpstr>
      <vt:lpstr>'1 - Stavebné úpravy ANGIA...'!Názvy_tlače</vt:lpstr>
      <vt:lpstr>'Rekapitulácia stavby'!Názvy_tlače</vt:lpstr>
      <vt:lpstr>'1 - Stavebné úpravy ANGIA...'!Oblasť_tlače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DESKTOP-03MPMED\Pc</dc:creator>
  <cp:lastModifiedBy>PC</cp:lastModifiedBy>
  <cp:lastPrinted>2022-09-28T13:05:04Z</cp:lastPrinted>
  <dcterms:created xsi:type="dcterms:W3CDTF">2022-09-28T12:41:37Z</dcterms:created>
  <dcterms:modified xsi:type="dcterms:W3CDTF">2022-09-28T13:12:18Z</dcterms:modified>
</cp:coreProperties>
</file>